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RIQUALIFICAZIONE PONTICELLI /DOCUMENTAZIONE INVIATA /QUARTO INVIO/Calcolo catture arboree/"/>
    </mc:Choice>
  </mc:AlternateContent>
  <bookViews>
    <workbookView xWindow="0" yWindow="460" windowWidth="38400" windowHeight="19480"/>
  </bookViews>
  <sheets>
    <sheet name="Intervento 1" sheetId="1" r:id="rId1"/>
    <sheet name="Rimozione 1" sheetId="2" r:id="rId2"/>
    <sheet name="Intervento 2" sheetId="3" r:id="rId3"/>
    <sheet name="Rimozione 2" sheetId="4" r:id="rId4"/>
    <sheet name="Intervento 3" sheetId="5" r:id="rId5"/>
    <sheet name="Rimozione 3" sheetId="6" r:id="rId6"/>
  </sheets>
  <externalReferences>
    <externalReference r:id="rId7"/>
    <externalReference r:id="rId8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0" i="5" l="1"/>
  <c r="Q47" i="5"/>
  <c r="Q7" i="5"/>
  <c r="Q49" i="5"/>
  <c r="Q59" i="5"/>
  <c r="P30" i="5"/>
  <c r="P47" i="5"/>
  <c r="P7" i="5"/>
  <c r="P49" i="5"/>
  <c r="P59" i="5"/>
  <c r="O59" i="5"/>
  <c r="N59" i="5"/>
  <c r="J59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I59" i="5"/>
  <c r="H59" i="5"/>
  <c r="O57" i="5"/>
  <c r="N57" i="5"/>
  <c r="I57" i="5"/>
  <c r="O56" i="5"/>
  <c r="N56" i="5"/>
  <c r="I56" i="5"/>
  <c r="O55" i="5"/>
  <c r="N55" i="5"/>
  <c r="I55" i="5"/>
  <c r="O54" i="5"/>
  <c r="N54" i="5"/>
  <c r="I54" i="5"/>
  <c r="O53" i="5"/>
  <c r="N53" i="5"/>
  <c r="I53" i="5"/>
  <c r="O52" i="5"/>
  <c r="N52" i="5"/>
  <c r="I52" i="5"/>
  <c r="O51" i="5"/>
  <c r="N51" i="5"/>
  <c r="I51" i="5"/>
  <c r="O50" i="5"/>
  <c r="N50" i="5"/>
  <c r="I50" i="5"/>
  <c r="O49" i="5"/>
  <c r="N49" i="5"/>
  <c r="I49" i="5"/>
  <c r="O48" i="5"/>
  <c r="N48" i="5"/>
  <c r="I48" i="5"/>
  <c r="O47" i="5"/>
  <c r="N47" i="5"/>
  <c r="I47" i="5"/>
  <c r="O46" i="5"/>
  <c r="N46" i="5"/>
  <c r="I46" i="5"/>
  <c r="O45" i="5"/>
  <c r="N45" i="5"/>
  <c r="I45" i="5"/>
  <c r="O44" i="5"/>
  <c r="N44" i="5"/>
  <c r="I44" i="5"/>
  <c r="O43" i="5"/>
  <c r="N43" i="5"/>
  <c r="I43" i="5"/>
  <c r="O42" i="5"/>
  <c r="N42" i="5"/>
  <c r="I42" i="5"/>
  <c r="O41" i="5"/>
  <c r="N41" i="5"/>
  <c r="I41" i="5"/>
  <c r="O40" i="5"/>
  <c r="N40" i="5"/>
  <c r="I40" i="5"/>
  <c r="O39" i="5"/>
  <c r="N39" i="5"/>
  <c r="I39" i="5"/>
  <c r="O38" i="5"/>
  <c r="N38" i="5"/>
  <c r="I38" i="5"/>
  <c r="O37" i="5"/>
  <c r="N37" i="5"/>
  <c r="I37" i="5"/>
  <c r="O36" i="5"/>
  <c r="N36" i="5"/>
  <c r="I36" i="5"/>
  <c r="O35" i="5"/>
  <c r="N35" i="5"/>
  <c r="I35" i="5"/>
  <c r="O34" i="5"/>
  <c r="N34" i="5"/>
  <c r="I34" i="5"/>
  <c r="O33" i="5"/>
  <c r="N33" i="5"/>
  <c r="I33" i="5"/>
  <c r="O32" i="5"/>
  <c r="N32" i="5"/>
  <c r="I32" i="5"/>
  <c r="O31" i="5"/>
  <c r="N31" i="5"/>
  <c r="I31" i="5"/>
  <c r="O30" i="5"/>
  <c r="N30" i="5"/>
  <c r="I30" i="5"/>
  <c r="O29" i="5"/>
  <c r="N29" i="5"/>
  <c r="I29" i="5"/>
  <c r="O28" i="5"/>
  <c r="N28" i="5"/>
  <c r="I28" i="5"/>
  <c r="O27" i="5"/>
  <c r="N27" i="5"/>
  <c r="I27" i="5"/>
  <c r="O26" i="5"/>
  <c r="N26" i="5"/>
  <c r="I26" i="5"/>
  <c r="O25" i="5"/>
  <c r="N25" i="5"/>
  <c r="I25" i="5"/>
  <c r="O24" i="5"/>
  <c r="N24" i="5"/>
  <c r="I24" i="5"/>
  <c r="O23" i="5"/>
  <c r="N23" i="5"/>
  <c r="I23" i="5"/>
  <c r="O22" i="5"/>
  <c r="N22" i="5"/>
  <c r="I22" i="5"/>
  <c r="O21" i="5"/>
  <c r="N21" i="5"/>
  <c r="I21" i="5"/>
  <c r="O20" i="5"/>
  <c r="N20" i="5"/>
  <c r="I20" i="5"/>
  <c r="O19" i="5"/>
  <c r="N19" i="5"/>
  <c r="I19" i="5"/>
  <c r="O18" i="5"/>
  <c r="N18" i="5"/>
  <c r="I18" i="5"/>
  <c r="O17" i="5"/>
  <c r="N17" i="5"/>
  <c r="I17" i="5"/>
  <c r="O16" i="5"/>
  <c r="N16" i="5"/>
  <c r="I16" i="5"/>
  <c r="O15" i="5"/>
  <c r="N15" i="5"/>
  <c r="I15" i="5"/>
  <c r="O14" i="5"/>
  <c r="N14" i="5"/>
  <c r="I14" i="5"/>
  <c r="O13" i="5"/>
  <c r="N13" i="5"/>
  <c r="I13" i="5"/>
  <c r="O12" i="5"/>
  <c r="N12" i="5"/>
  <c r="I12" i="5"/>
  <c r="O11" i="5"/>
  <c r="N11" i="5"/>
  <c r="I11" i="5"/>
  <c r="O10" i="5"/>
  <c r="N10" i="5"/>
  <c r="I10" i="5"/>
  <c r="O9" i="5"/>
  <c r="N9" i="5"/>
  <c r="I9" i="5"/>
  <c r="O8" i="5"/>
  <c r="N8" i="5"/>
  <c r="I8" i="5"/>
  <c r="O7" i="5"/>
  <c r="N7" i="5"/>
  <c r="I7" i="5"/>
  <c r="O6" i="5"/>
  <c r="N6" i="5"/>
  <c r="I6" i="5"/>
  <c r="O5" i="5"/>
  <c r="N5" i="5"/>
  <c r="I5" i="5"/>
  <c r="O4" i="5"/>
  <c r="N4" i="5"/>
  <c r="I4" i="5"/>
  <c r="O3" i="5"/>
  <c r="N3" i="5"/>
  <c r="I3" i="5"/>
  <c r="P33" i="3"/>
  <c r="P47" i="3"/>
  <c r="P5" i="3"/>
  <c r="P30" i="3"/>
  <c r="P59" i="3"/>
  <c r="O30" i="3"/>
  <c r="O33" i="3"/>
  <c r="O47" i="3"/>
  <c r="O5" i="3"/>
  <c r="O59" i="3"/>
  <c r="N59" i="3"/>
  <c r="M59" i="3"/>
  <c r="I59" i="3"/>
  <c r="H59" i="3"/>
  <c r="G59" i="3"/>
  <c r="N57" i="3"/>
  <c r="M57" i="3"/>
  <c r="I57" i="3"/>
  <c r="H57" i="3"/>
  <c r="N56" i="3"/>
  <c r="M56" i="3"/>
  <c r="I56" i="3"/>
  <c r="H56" i="3"/>
  <c r="N55" i="3"/>
  <c r="M55" i="3"/>
  <c r="I55" i="3"/>
  <c r="H55" i="3"/>
  <c r="N54" i="3"/>
  <c r="M54" i="3"/>
  <c r="I54" i="3"/>
  <c r="H54" i="3"/>
  <c r="N53" i="3"/>
  <c r="M53" i="3"/>
  <c r="I53" i="3"/>
  <c r="H53" i="3"/>
  <c r="N52" i="3"/>
  <c r="M52" i="3"/>
  <c r="I52" i="3"/>
  <c r="H52" i="3"/>
  <c r="N51" i="3"/>
  <c r="M51" i="3"/>
  <c r="I51" i="3"/>
  <c r="H51" i="3"/>
  <c r="N50" i="3"/>
  <c r="M50" i="3"/>
  <c r="I50" i="3"/>
  <c r="H50" i="3"/>
  <c r="N49" i="3"/>
  <c r="M49" i="3"/>
  <c r="I49" i="3"/>
  <c r="H49" i="3"/>
  <c r="N48" i="3"/>
  <c r="M48" i="3"/>
  <c r="I48" i="3"/>
  <c r="H48" i="3"/>
  <c r="N47" i="3"/>
  <c r="M47" i="3"/>
  <c r="I47" i="3"/>
  <c r="H47" i="3"/>
  <c r="N46" i="3"/>
  <c r="M46" i="3"/>
  <c r="I46" i="3"/>
  <c r="H46" i="3"/>
  <c r="N45" i="3"/>
  <c r="M45" i="3"/>
  <c r="I45" i="3"/>
  <c r="H45" i="3"/>
  <c r="N44" i="3"/>
  <c r="M44" i="3"/>
  <c r="I44" i="3"/>
  <c r="H44" i="3"/>
  <c r="N43" i="3"/>
  <c r="M43" i="3"/>
  <c r="I43" i="3"/>
  <c r="H43" i="3"/>
  <c r="N42" i="3"/>
  <c r="M42" i="3"/>
  <c r="I42" i="3"/>
  <c r="H42" i="3"/>
  <c r="N41" i="3"/>
  <c r="M41" i="3"/>
  <c r="I41" i="3"/>
  <c r="H41" i="3"/>
  <c r="N40" i="3"/>
  <c r="M40" i="3"/>
  <c r="I40" i="3"/>
  <c r="H40" i="3"/>
  <c r="N39" i="3"/>
  <c r="M39" i="3"/>
  <c r="I39" i="3"/>
  <c r="H39" i="3"/>
  <c r="N38" i="3"/>
  <c r="M38" i="3"/>
  <c r="I38" i="3"/>
  <c r="H38" i="3"/>
  <c r="N37" i="3"/>
  <c r="M37" i="3"/>
  <c r="I37" i="3"/>
  <c r="H37" i="3"/>
  <c r="N36" i="3"/>
  <c r="M36" i="3"/>
  <c r="I36" i="3"/>
  <c r="H36" i="3"/>
  <c r="N35" i="3"/>
  <c r="M35" i="3"/>
  <c r="I35" i="3"/>
  <c r="H35" i="3"/>
  <c r="N34" i="3"/>
  <c r="M34" i="3"/>
  <c r="I34" i="3"/>
  <c r="H34" i="3"/>
  <c r="N33" i="3"/>
  <c r="M33" i="3"/>
  <c r="I33" i="3"/>
  <c r="H33" i="3"/>
  <c r="N32" i="3"/>
  <c r="M32" i="3"/>
  <c r="I32" i="3"/>
  <c r="H32" i="3"/>
  <c r="N31" i="3"/>
  <c r="M31" i="3"/>
  <c r="I31" i="3"/>
  <c r="H31" i="3"/>
  <c r="N30" i="3"/>
  <c r="M30" i="3"/>
  <c r="I30" i="3"/>
  <c r="H30" i="3"/>
  <c r="N29" i="3"/>
  <c r="M29" i="3"/>
  <c r="I29" i="3"/>
  <c r="H29" i="3"/>
  <c r="N28" i="3"/>
  <c r="M28" i="3"/>
  <c r="I28" i="3"/>
  <c r="H28" i="3"/>
  <c r="N27" i="3"/>
  <c r="M27" i="3"/>
  <c r="I27" i="3"/>
  <c r="H27" i="3"/>
  <c r="N26" i="3"/>
  <c r="M26" i="3"/>
  <c r="I26" i="3"/>
  <c r="H26" i="3"/>
  <c r="N25" i="3"/>
  <c r="M25" i="3"/>
  <c r="I25" i="3"/>
  <c r="H25" i="3"/>
  <c r="N24" i="3"/>
  <c r="M24" i="3"/>
  <c r="I24" i="3"/>
  <c r="H24" i="3"/>
  <c r="N23" i="3"/>
  <c r="M23" i="3"/>
  <c r="I23" i="3"/>
  <c r="H23" i="3"/>
  <c r="N22" i="3"/>
  <c r="M22" i="3"/>
  <c r="I22" i="3"/>
  <c r="H22" i="3"/>
  <c r="N21" i="3"/>
  <c r="M21" i="3"/>
  <c r="I21" i="3"/>
  <c r="H21" i="3"/>
  <c r="N20" i="3"/>
  <c r="M20" i="3"/>
  <c r="I20" i="3"/>
  <c r="H20" i="3"/>
  <c r="N19" i="3"/>
  <c r="M19" i="3"/>
  <c r="I19" i="3"/>
  <c r="H19" i="3"/>
  <c r="N18" i="3"/>
  <c r="M18" i="3"/>
  <c r="I18" i="3"/>
  <c r="H18" i="3"/>
  <c r="N17" i="3"/>
  <c r="M17" i="3"/>
  <c r="I17" i="3"/>
  <c r="H17" i="3"/>
  <c r="N16" i="3"/>
  <c r="M16" i="3"/>
  <c r="I16" i="3"/>
  <c r="H16" i="3"/>
  <c r="N15" i="3"/>
  <c r="M15" i="3"/>
  <c r="I15" i="3"/>
  <c r="H15" i="3"/>
  <c r="N14" i="3"/>
  <c r="M14" i="3"/>
  <c r="I14" i="3"/>
  <c r="H14" i="3"/>
  <c r="N13" i="3"/>
  <c r="M13" i="3"/>
  <c r="I13" i="3"/>
  <c r="H13" i="3"/>
  <c r="N12" i="3"/>
  <c r="M12" i="3"/>
  <c r="I12" i="3"/>
  <c r="H12" i="3"/>
  <c r="N11" i="3"/>
  <c r="M11" i="3"/>
  <c r="I11" i="3"/>
  <c r="H11" i="3"/>
  <c r="N10" i="3"/>
  <c r="M10" i="3"/>
  <c r="I10" i="3"/>
  <c r="H10" i="3"/>
  <c r="N9" i="3"/>
  <c r="M9" i="3"/>
  <c r="I9" i="3"/>
  <c r="H9" i="3"/>
  <c r="N8" i="3"/>
  <c r="M8" i="3"/>
  <c r="I8" i="3"/>
  <c r="H8" i="3"/>
  <c r="N7" i="3"/>
  <c r="M7" i="3"/>
  <c r="I7" i="3"/>
  <c r="H7" i="3"/>
  <c r="N6" i="3"/>
  <c r="M6" i="3"/>
  <c r="I6" i="3"/>
  <c r="H6" i="3"/>
  <c r="N5" i="3"/>
  <c r="M5" i="3"/>
  <c r="I5" i="3"/>
  <c r="H5" i="3"/>
  <c r="N4" i="3"/>
  <c r="M4" i="3"/>
  <c r="I4" i="3"/>
  <c r="H4" i="3"/>
  <c r="N3" i="3"/>
  <c r="M3" i="3"/>
  <c r="I3" i="3"/>
  <c r="H3" i="3"/>
  <c r="R59" i="1"/>
  <c r="R47" i="1"/>
  <c r="R33" i="1"/>
  <c r="R30" i="1"/>
  <c r="R19" i="1"/>
  <c r="R5" i="1"/>
  <c r="Q59" i="1"/>
  <c r="Q47" i="1"/>
  <c r="Q33" i="1"/>
  <c r="Q30" i="1"/>
  <c r="Q19" i="1"/>
  <c r="Q5" i="1"/>
  <c r="D2" i="2"/>
  <c r="D4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D3" i="2"/>
  <c r="D6" i="2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P59" i="1"/>
  <c r="E8" i="2"/>
  <c r="I59" i="1"/>
  <c r="O59" i="1"/>
  <c r="D19" i="2"/>
</calcChain>
</file>

<file path=xl/sharedStrings.xml><?xml version="1.0" encoding="utf-8"?>
<sst xmlns="http://schemas.openxmlformats.org/spreadsheetml/2006/main" count="434" uniqueCount="92">
  <si>
    <t>Specie - 30 anni</t>
  </si>
  <si>
    <t>Progetto - 30 anni</t>
  </si>
  <si>
    <t>Nome Specie</t>
  </si>
  <si>
    <t>Deciduo/Sempreverdi</t>
  </si>
  <si>
    <r>
      <t>CO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 xml:space="preserve"> stoccata [kg]</t>
    </r>
  </si>
  <si>
    <r>
      <t>NO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 xml:space="preserve"> [kg]</t>
    </r>
  </si>
  <si>
    <r>
      <t>PM</t>
    </r>
    <r>
      <rPr>
        <b/>
        <vertAlign val="subscript"/>
        <sz val="10"/>
        <color rgb="FFFFFFFF"/>
        <rFont val="Calibri"/>
        <family val="2"/>
      </rPr>
      <t xml:space="preserve">2.5 </t>
    </r>
    <r>
      <rPr>
        <b/>
        <sz val="10"/>
        <color rgb="FFFFFFFF"/>
        <rFont val="Calibri"/>
        <family val="2"/>
      </rPr>
      <t>[kg]</t>
    </r>
  </si>
  <si>
    <t>Numero di alberi</t>
  </si>
  <si>
    <t>Sempreverdi</t>
  </si>
  <si>
    <t>Decidue</t>
  </si>
  <si>
    <r>
      <t>Fattore Correzione NO</t>
    </r>
    <r>
      <rPr>
        <b/>
        <vertAlign val="subscript"/>
        <sz val="10"/>
        <color rgb="FFFFFFFF"/>
        <rFont val="Calibri"/>
        <family val="2"/>
      </rPr>
      <t>2</t>
    </r>
  </si>
  <si>
    <r>
      <t>Fattore Correzione PM</t>
    </r>
    <r>
      <rPr>
        <b/>
        <vertAlign val="subscript"/>
        <sz val="10"/>
        <color rgb="FFFFFFFF"/>
        <rFont val="Calibri"/>
        <family val="2"/>
      </rPr>
      <t>2.5</t>
    </r>
  </si>
  <si>
    <r>
      <t>Allergenicità, C</t>
    </r>
    <r>
      <rPr>
        <b/>
        <vertAlign val="subscript"/>
        <sz val="10"/>
        <color rgb="FFFFFFFF"/>
        <rFont val="Calibri"/>
        <family val="2"/>
      </rPr>
      <t>a</t>
    </r>
  </si>
  <si>
    <r>
      <t>CO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 xml:space="preserve"> stoccata [kg] </t>
    </r>
  </si>
  <si>
    <r>
      <t>CO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 xml:space="preserve"> stoccata [kg] corretta</t>
    </r>
  </si>
  <si>
    <t>Abies alba</t>
  </si>
  <si>
    <t xml:space="preserve">Acer campestre </t>
  </si>
  <si>
    <t>Acer platadoines</t>
  </si>
  <si>
    <t>Acer pseudoplatanus</t>
  </si>
  <si>
    <t>Aesculus hippocastanum</t>
  </si>
  <si>
    <t>Alnus</t>
  </si>
  <si>
    <t>Betula pendula</t>
  </si>
  <si>
    <t xml:space="preserve">Carpinus betulus </t>
  </si>
  <si>
    <t>Catalpa bignonioides</t>
  </si>
  <si>
    <t>SI</t>
  </si>
  <si>
    <t>Cedrus  spp</t>
  </si>
  <si>
    <t>NO</t>
  </si>
  <si>
    <t>Celtis australis</t>
  </si>
  <si>
    <t>Cercis siliquastrum</t>
  </si>
  <si>
    <t>Cornus mas</t>
  </si>
  <si>
    <t>Corylus colurna</t>
  </si>
  <si>
    <t>Cupressus sempervirens</t>
  </si>
  <si>
    <t>Fagus sylvatica</t>
  </si>
  <si>
    <t xml:space="preserve">Fraxinus excelsior </t>
  </si>
  <si>
    <t xml:space="preserve">Fraxinus ornus </t>
  </si>
  <si>
    <t>Fraxinus oxycarpa</t>
  </si>
  <si>
    <t>Ginkgo biloba</t>
  </si>
  <si>
    <t>Gleditsia triacanthos</t>
  </si>
  <si>
    <t>Juglans nigra</t>
  </si>
  <si>
    <t>Juglans regia</t>
  </si>
  <si>
    <t>Koelreuteria paniculata</t>
  </si>
  <si>
    <t>Laurus nobilis</t>
  </si>
  <si>
    <t>Ligustrum lucidum</t>
  </si>
  <si>
    <t>Ligustrum ovalifulium</t>
  </si>
  <si>
    <t>Liquidambar styraciflua</t>
  </si>
  <si>
    <t>Liriodendron tulipifera</t>
  </si>
  <si>
    <t>Magnolia grandiflora</t>
  </si>
  <si>
    <t>Malus spp</t>
  </si>
  <si>
    <t>Melia azedarach</t>
  </si>
  <si>
    <t>Morus spp</t>
  </si>
  <si>
    <t>Ostrya carpinifolia</t>
  </si>
  <si>
    <t>Parrotia persica</t>
  </si>
  <si>
    <t>Photinia x fraseri</t>
  </si>
  <si>
    <t>Picea abies</t>
  </si>
  <si>
    <t>Pinus pinea</t>
  </si>
  <si>
    <t>Platanus x acerifolia</t>
  </si>
  <si>
    <t>Populus alba</t>
  </si>
  <si>
    <t>Populus nigra</t>
  </si>
  <si>
    <t>Prunus avium</t>
  </si>
  <si>
    <t>Pterocarya fraxinifolia</t>
  </si>
  <si>
    <t>Quercus cerris</t>
  </si>
  <si>
    <t>Quercus ilex</t>
  </si>
  <si>
    <t>Quercus pubescens</t>
  </si>
  <si>
    <t>Quercus robur</t>
  </si>
  <si>
    <t>Salix alba</t>
  </si>
  <si>
    <t>Sambucus nigra</t>
  </si>
  <si>
    <t>Sophora spp</t>
  </si>
  <si>
    <t>Taxus baccata</t>
  </si>
  <si>
    <t>Tilia x vulgaris</t>
  </si>
  <si>
    <t>Ulmus americana</t>
  </si>
  <si>
    <t>Ulmus minor</t>
  </si>
  <si>
    <t>Viburnum tinus</t>
  </si>
  <si>
    <t>Somma</t>
  </si>
  <si>
    <t>Numero di specie</t>
  </si>
  <si>
    <r>
      <t xml:space="preserve">Fattore </t>
    </r>
    <r>
      <rPr>
        <b/>
        <i/>
        <sz val="10"/>
        <color rgb="FF000000"/>
        <rFont val="Calibri"/>
        <family val="2"/>
      </rPr>
      <t>C</t>
    </r>
    <r>
      <rPr>
        <b/>
        <i/>
        <vertAlign val="subscript"/>
        <sz val="10"/>
        <color rgb="FF000000"/>
        <rFont val="Calibri"/>
        <family val="2"/>
      </rPr>
      <t>biod, fogliame</t>
    </r>
  </si>
  <si>
    <r>
      <t xml:space="preserve">Fattore </t>
    </r>
    <r>
      <rPr>
        <b/>
        <i/>
        <sz val="10"/>
        <color rgb="FF000000"/>
        <rFont val="Calibri"/>
        <family val="2"/>
      </rPr>
      <t>C</t>
    </r>
    <r>
      <rPr>
        <b/>
        <i/>
        <vertAlign val="subscript"/>
        <sz val="10"/>
        <color rgb="FF000000"/>
        <rFont val="Calibri"/>
        <family val="2"/>
      </rPr>
      <t>biod, specie</t>
    </r>
  </si>
  <si>
    <t>Fattore correzione biodiversità</t>
  </si>
  <si>
    <r>
      <t>CO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 xml:space="preserve">* </t>
    </r>
    <r>
      <rPr>
        <b/>
        <vertAlign val="subscript"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stoccata</t>
    </r>
    <r>
      <rPr>
        <b/>
        <vertAlign val="subscript"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corretta</t>
    </r>
    <r>
      <rPr>
        <b/>
        <vertAlign val="subscript"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[tonn/ 30 anni]</t>
    </r>
  </si>
  <si>
    <t>Range</t>
  </si>
  <si>
    <t>Punteggio</t>
  </si>
  <si>
    <t>[0-100)</t>
  </si>
  <si>
    <t>[100-1500)</t>
  </si>
  <si>
    <t>[1500-3000)</t>
  </si>
  <si>
    <t>[3000-4500)</t>
  </si>
  <si>
    <t>[4500-6000)</t>
  </si>
  <si>
    <t>(6000-7500)</t>
  </si>
  <si>
    <t>&gt;=7500</t>
  </si>
  <si>
    <t>NO2 catturata</t>
  </si>
  <si>
    <t>PM 2.5 Catturata</t>
  </si>
  <si>
    <t>ton</t>
  </si>
  <si>
    <t>kg</t>
  </si>
  <si>
    <t>PM 2.5 catturata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</si>
</sst>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0" x14ac:knownFonts="1"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vertAlign val="subscript"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vertAlign val="subscript"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99FFCC"/>
        <bgColor rgb="FF99FFCC"/>
      </patternFill>
    </fill>
    <fill>
      <patternFill patternType="solid">
        <fgColor rgb="FFFFFFCC"/>
        <bgColor rgb="FFFFFFCC"/>
      </patternFill>
    </fill>
    <fill>
      <patternFill patternType="solid">
        <fgColor rgb="FFFDE9D9"/>
        <bgColor rgb="FFFDE9D9"/>
      </patternFill>
    </fill>
    <fill>
      <patternFill patternType="solid">
        <fgColor rgb="FFFFFF99"/>
        <bgColor rgb="FFFFFF99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" fontId="6" fillId="4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 applyProtection="1">
      <alignment horizontal="right" vertical="center" wrapText="1"/>
      <protection hidden="1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/>
    <xf numFmtId="1" fontId="5" fillId="6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1" fontId="1" fillId="7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29" xfId="0" applyBorder="1"/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</cellXfs>
  <cellStyles count="1">
    <cellStyle name="Normale" xfId="0" builtinId="0" customBuiltin="1"/>
  </cellStyles>
  <dxfs count="6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colo%20emissioni%20Intervento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lcolo%20emissioni%20Intervento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ento 1"/>
      <sheetName val="Rimozione"/>
    </sheetNames>
    <sheetDataSet>
      <sheetData sheetId="0">
        <row r="3">
          <cell r="F3">
            <v>618.92999999999995</v>
          </cell>
          <cell r="L3">
            <v>0.9</v>
          </cell>
          <cell r="M3">
            <v>1</v>
          </cell>
          <cell r="N3">
            <v>0.9</v>
          </cell>
          <cell r="O3">
            <v>0</v>
          </cell>
          <cell r="P3">
            <v>0</v>
          </cell>
        </row>
        <row r="4">
          <cell r="F4">
            <v>214.86666666666667</v>
          </cell>
          <cell r="L4">
            <v>0.8</v>
          </cell>
          <cell r="M4">
            <v>0.8</v>
          </cell>
          <cell r="N4">
            <v>0.9</v>
          </cell>
          <cell r="O4">
            <v>0</v>
          </cell>
          <cell r="P4">
            <v>0</v>
          </cell>
        </row>
        <row r="5">
          <cell r="F5">
            <v>1480.6</v>
          </cell>
          <cell r="I5">
            <v>8</v>
          </cell>
          <cell r="L5">
            <v>1</v>
          </cell>
          <cell r="M5">
            <v>0.8</v>
          </cell>
          <cell r="N5">
            <v>0.9</v>
          </cell>
          <cell r="O5">
            <v>11844.8</v>
          </cell>
          <cell r="P5">
            <v>8528.2560000000012</v>
          </cell>
        </row>
        <row r="6">
          <cell r="F6">
            <v>1115</v>
          </cell>
          <cell r="L6">
            <v>0.9</v>
          </cell>
          <cell r="M6">
            <v>0.8</v>
          </cell>
          <cell r="N6">
            <v>0.9</v>
          </cell>
          <cell r="O6">
            <v>0</v>
          </cell>
          <cell r="P6">
            <v>0</v>
          </cell>
        </row>
        <row r="7">
          <cell r="F7">
            <v>1247</v>
          </cell>
          <cell r="L7">
            <v>0.9</v>
          </cell>
          <cell r="M7">
            <v>0.8</v>
          </cell>
          <cell r="N7">
            <v>1</v>
          </cell>
          <cell r="O7">
            <v>0</v>
          </cell>
          <cell r="P7">
            <v>0</v>
          </cell>
        </row>
        <row r="8">
          <cell r="F8">
            <v>537.9</v>
          </cell>
          <cell r="L8">
            <v>0.85</v>
          </cell>
          <cell r="M8">
            <v>0.8</v>
          </cell>
          <cell r="N8">
            <v>0.75</v>
          </cell>
          <cell r="O8">
            <v>0</v>
          </cell>
          <cell r="P8">
            <v>0</v>
          </cell>
        </row>
        <row r="9">
          <cell r="F9">
            <v>1794.4666666666665</v>
          </cell>
          <cell r="L9">
            <v>0.85</v>
          </cell>
          <cell r="M9">
            <v>0.8</v>
          </cell>
          <cell r="N9">
            <v>0.75</v>
          </cell>
          <cell r="O9">
            <v>0</v>
          </cell>
          <cell r="P9">
            <v>0</v>
          </cell>
        </row>
        <row r="10">
          <cell r="F10">
            <v>935</v>
          </cell>
          <cell r="L10">
            <v>0.9</v>
          </cell>
          <cell r="M10">
            <v>0.8</v>
          </cell>
          <cell r="N10">
            <v>0.85</v>
          </cell>
          <cell r="O10">
            <v>0</v>
          </cell>
          <cell r="P10">
            <v>0</v>
          </cell>
        </row>
        <row r="11">
          <cell r="F11">
            <v>1311.9333333333334</v>
          </cell>
          <cell r="L11">
            <v>0.9</v>
          </cell>
          <cell r="M11">
            <v>0.8</v>
          </cell>
          <cell r="N11">
            <v>1</v>
          </cell>
          <cell r="O11">
            <v>0</v>
          </cell>
          <cell r="P11">
            <v>0</v>
          </cell>
        </row>
        <row r="12">
          <cell r="F12">
            <v>263.26666666666665</v>
          </cell>
          <cell r="L12">
            <v>0.8</v>
          </cell>
          <cell r="M12">
            <v>0.85</v>
          </cell>
          <cell r="N12">
            <v>0.85</v>
          </cell>
          <cell r="O12">
            <v>0</v>
          </cell>
          <cell r="P12">
            <v>0</v>
          </cell>
        </row>
        <row r="13">
          <cell r="F13">
            <v>317.53300000000002</v>
          </cell>
          <cell r="L13">
            <v>1</v>
          </cell>
          <cell r="M13">
            <v>0.8</v>
          </cell>
          <cell r="N13">
            <v>0.9</v>
          </cell>
          <cell r="O13">
            <v>0</v>
          </cell>
          <cell r="P13">
            <v>0</v>
          </cell>
        </row>
        <row r="14">
          <cell r="F14">
            <v>96.4</v>
          </cell>
          <cell r="L14">
            <v>0.8</v>
          </cell>
          <cell r="M14">
            <v>0.8</v>
          </cell>
          <cell r="N14">
            <v>1</v>
          </cell>
          <cell r="O14">
            <v>0</v>
          </cell>
          <cell r="P14">
            <v>0</v>
          </cell>
        </row>
        <row r="15">
          <cell r="F15">
            <v>515.53330000000005</v>
          </cell>
          <cell r="L15">
            <v>0.85</v>
          </cell>
          <cell r="M15">
            <v>0.8</v>
          </cell>
          <cell r="N15">
            <v>1</v>
          </cell>
          <cell r="O15">
            <v>0</v>
          </cell>
          <cell r="P15">
            <v>0</v>
          </cell>
        </row>
        <row r="16">
          <cell r="F16">
            <v>622.6</v>
          </cell>
          <cell r="L16">
            <v>0.85</v>
          </cell>
          <cell r="M16">
            <v>0.8</v>
          </cell>
          <cell r="N16">
            <v>0.75</v>
          </cell>
          <cell r="O16">
            <v>0</v>
          </cell>
          <cell r="P16">
            <v>0</v>
          </cell>
        </row>
        <row r="17">
          <cell r="F17">
            <v>257.40000000000003</v>
          </cell>
          <cell r="L17">
            <v>0.8</v>
          </cell>
          <cell r="M17">
            <v>0.85</v>
          </cell>
          <cell r="N17">
            <v>0.75</v>
          </cell>
          <cell r="O17">
            <v>0</v>
          </cell>
          <cell r="P17">
            <v>0</v>
          </cell>
        </row>
        <row r="18">
          <cell r="F18">
            <v>687.13333333333333</v>
          </cell>
          <cell r="L18">
            <v>1</v>
          </cell>
          <cell r="M18">
            <v>0.8</v>
          </cell>
          <cell r="N18">
            <v>0.85</v>
          </cell>
          <cell r="O18">
            <v>0</v>
          </cell>
          <cell r="P18">
            <v>0</v>
          </cell>
        </row>
        <row r="19">
          <cell r="F19">
            <v>1173.7</v>
          </cell>
          <cell r="L19">
            <v>0.9</v>
          </cell>
          <cell r="M19">
            <v>0.8</v>
          </cell>
          <cell r="N19">
            <v>0.85</v>
          </cell>
          <cell r="O19">
            <v>0</v>
          </cell>
          <cell r="P19">
            <v>0</v>
          </cell>
        </row>
        <row r="20">
          <cell r="F20">
            <v>220.36666666666667</v>
          </cell>
          <cell r="L20">
            <v>0.8</v>
          </cell>
          <cell r="M20">
            <v>0.8</v>
          </cell>
          <cell r="N20">
            <v>0.85</v>
          </cell>
          <cell r="O20">
            <v>0</v>
          </cell>
          <cell r="P20">
            <v>0</v>
          </cell>
        </row>
        <row r="21">
          <cell r="F21">
            <v>1387.4666666666665</v>
          </cell>
          <cell r="L21">
            <v>0.9</v>
          </cell>
          <cell r="M21">
            <v>0.8</v>
          </cell>
          <cell r="N21">
            <v>0.85</v>
          </cell>
          <cell r="O21">
            <v>0</v>
          </cell>
          <cell r="P21">
            <v>0</v>
          </cell>
        </row>
        <row r="22">
          <cell r="F22">
            <v>297</v>
          </cell>
          <cell r="L22">
            <v>0.85</v>
          </cell>
          <cell r="M22">
            <v>0.8</v>
          </cell>
          <cell r="N22">
            <v>1</v>
          </cell>
          <cell r="O22">
            <v>0</v>
          </cell>
          <cell r="P22">
            <v>0</v>
          </cell>
        </row>
        <row r="23">
          <cell r="F23">
            <v>2561.1666666666665</v>
          </cell>
          <cell r="L23">
            <v>0.9</v>
          </cell>
          <cell r="M23">
            <v>0.8</v>
          </cell>
          <cell r="N23">
            <v>1</v>
          </cell>
          <cell r="O23">
            <v>0</v>
          </cell>
          <cell r="P23">
            <v>0</v>
          </cell>
        </row>
        <row r="24">
          <cell r="F24">
            <v>1616.6333333333332</v>
          </cell>
          <cell r="L24">
            <v>1</v>
          </cell>
          <cell r="M24">
            <v>0.8</v>
          </cell>
          <cell r="N24">
            <v>1</v>
          </cell>
          <cell r="O24">
            <v>0</v>
          </cell>
          <cell r="P24">
            <v>0</v>
          </cell>
        </row>
        <row r="25">
          <cell r="F25">
            <v>1411.3</v>
          </cell>
          <cell r="L25">
            <v>0.9</v>
          </cell>
          <cell r="M25">
            <v>0.8</v>
          </cell>
          <cell r="N25">
            <v>1</v>
          </cell>
          <cell r="O25">
            <v>0</v>
          </cell>
          <cell r="P25">
            <v>0</v>
          </cell>
        </row>
        <row r="26">
          <cell r="F26">
            <v>583.70000000000005</v>
          </cell>
          <cell r="L26">
            <v>0.85</v>
          </cell>
          <cell r="M26">
            <v>0.8</v>
          </cell>
          <cell r="N26">
            <v>1</v>
          </cell>
          <cell r="O26">
            <v>0</v>
          </cell>
          <cell r="P26">
            <v>0</v>
          </cell>
        </row>
        <row r="27">
          <cell r="F27">
            <v>502.33333333333331</v>
          </cell>
          <cell r="L27">
            <v>0.9</v>
          </cell>
          <cell r="M27">
            <v>0.9</v>
          </cell>
          <cell r="N27">
            <v>1</v>
          </cell>
          <cell r="O27">
            <v>0</v>
          </cell>
          <cell r="P27">
            <v>0</v>
          </cell>
        </row>
        <row r="28">
          <cell r="F28">
            <v>421.3</v>
          </cell>
          <cell r="L28">
            <v>1</v>
          </cell>
          <cell r="M28">
            <v>0.9</v>
          </cell>
          <cell r="N28">
            <v>1</v>
          </cell>
          <cell r="O28">
            <v>0</v>
          </cell>
          <cell r="P28">
            <v>0</v>
          </cell>
        </row>
        <row r="29">
          <cell r="F29">
            <v>102.7</v>
          </cell>
          <cell r="L29">
            <v>0.85</v>
          </cell>
          <cell r="M29">
            <v>0.85</v>
          </cell>
          <cell r="N29">
            <v>0.85</v>
          </cell>
          <cell r="O29">
            <v>0</v>
          </cell>
          <cell r="P29">
            <v>0</v>
          </cell>
        </row>
        <row r="30">
          <cell r="F30">
            <v>1277.8333333333333</v>
          </cell>
          <cell r="I30">
            <v>4</v>
          </cell>
          <cell r="L30">
            <v>0.85</v>
          </cell>
          <cell r="M30">
            <v>0.8</v>
          </cell>
          <cell r="N30">
            <v>1</v>
          </cell>
          <cell r="O30">
            <v>5111.333333333333</v>
          </cell>
          <cell r="P30">
            <v>3475.7066666666669</v>
          </cell>
        </row>
        <row r="31">
          <cell r="F31">
            <v>1125.6666666666667</v>
          </cell>
          <cell r="L31">
            <v>0.9</v>
          </cell>
          <cell r="M31">
            <v>0.8</v>
          </cell>
          <cell r="N31">
            <v>1</v>
          </cell>
          <cell r="O31">
            <v>0</v>
          </cell>
          <cell r="P31">
            <v>0</v>
          </cell>
        </row>
        <row r="32">
          <cell r="F32">
            <v>846.26666666666677</v>
          </cell>
          <cell r="L32">
            <v>1</v>
          </cell>
          <cell r="M32">
            <v>1</v>
          </cell>
          <cell r="N32">
            <v>1</v>
          </cell>
          <cell r="O32">
            <v>0</v>
          </cell>
          <cell r="P32">
            <v>0</v>
          </cell>
        </row>
        <row r="33">
          <cell r="F33">
            <v>1141.8</v>
          </cell>
          <cell r="I33">
            <v>10</v>
          </cell>
          <cell r="L33">
            <v>0.85</v>
          </cell>
          <cell r="M33">
            <v>0.8</v>
          </cell>
          <cell r="N33">
            <v>1</v>
          </cell>
          <cell r="O33">
            <v>11418</v>
          </cell>
          <cell r="P33">
            <v>7764.24</v>
          </cell>
        </row>
        <row r="34">
          <cell r="F34">
            <v>1272.7</v>
          </cell>
          <cell r="L34">
            <v>0.9</v>
          </cell>
          <cell r="M34">
            <v>0.8</v>
          </cell>
          <cell r="N34">
            <v>1</v>
          </cell>
          <cell r="O34">
            <v>0</v>
          </cell>
          <cell r="P34">
            <v>0</v>
          </cell>
        </row>
        <row r="35">
          <cell r="F35">
            <v>474.4666666666667</v>
          </cell>
          <cell r="L35">
            <v>0.9</v>
          </cell>
          <cell r="M35">
            <v>0.8</v>
          </cell>
          <cell r="N35">
            <v>1</v>
          </cell>
          <cell r="O35">
            <v>0</v>
          </cell>
          <cell r="P35">
            <v>0</v>
          </cell>
        </row>
        <row r="36">
          <cell r="F36">
            <v>790.5333333333333</v>
          </cell>
          <cell r="L36">
            <v>0.85</v>
          </cell>
          <cell r="M36">
            <v>0.8</v>
          </cell>
          <cell r="N36">
            <v>0.85</v>
          </cell>
          <cell r="O36">
            <v>0</v>
          </cell>
          <cell r="P36">
            <v>0</v>
          </cell>
        </row>
        <row r="37">
          <cell r="F37">
            <v>109.26666666666667</v>
          </cell>
          <cell r="L37">
            <v>0.8</v>
          </cell>
          <cell r="M37">
            <v>0.8</v>
          </cell>
          <cell r="N37">
            <v>1</v>
          </cell>
          <cell r="O37">
            <v>0</v>
          </cell>
          <cell r="P37">
            <v>0</v>
          </cell>
        </row>
        <row r="38">
          <cell r="F38">
            <v>432.7</v>
          </cell>
          <cell r="L38">
            <v>0.9</v>
          </cell>
          <cell r="M38">
            <v>0.9</v>
          </cell>
          <cell r="N38">
            <v>1</v>
          </cell>
          <cell r="O38">
            <v>0</v>
          </cell>
          <cell r="P38">
            <v>0</v>
          </cell>
        </row>
        <row r="39">
          <cell r="F39">
            <v>495</v>
          </cell>
          <cell r="L39">
            <v>0.9</v>
          </cell>
          <cell r="M39">
            <v>0.9</v>
          </cell>
          <cell r="N39">
            <v>0.9</v>
          </cell>
          <cell r="O39">
            <v>0</v>
          </cell>
          <cell r="P39">
            <v>0</v>
          </cell>
        </row>
        <row r="40">
          <cell r="F40">
            <v>543.0333333333333</v>
          </cell>
          <cell r="L40">
            <v>0.85</v>
          </cell>
          <cell r="M40">
            <v>0.9</v>
          </cell>
          <cell r="N40">
            <v>0.9</v>
          </cell>
          <cell r="O40">
            <v>0</v>
          </cell>
          <cell r="P40">
            <v>0</v>
          </cell>
        </row>
        <row r="41">
          <cell r="F41">
            <v>1014.5666666666666</v>
          </cell>
          <cell r="L41">
            <v>1</v>
          </cell>
          <cell r="M41">
            <v>0.8</v>
          </cell>
          <cell r="N41">
            <v>0.9</v>
          </cell>
          <cell r="O41">
            <v>0</v>
          </cell>
          <cell r="P41">
            <v>0</v>
          </cell>
        </row>
        <row r="42">
          <cell r="F42">
            <v>1160.5</v>
          </cell>
          <cell r="L42">
            <v>0.85</v>
          </cell>
          <cell r="M42">
            <v>0.8</v>
          </cell>
          <cell r="N42">
            <v>0.9</v>
          </cell>
          <cell r="O42">
            <v>0</v>
          </cell>
          <cell r="P42">
            <v>0</v>
          </cell>
        </row>
        <row r="43">
          <cell r="F43">
            <v>1160.5</v>
          </cell>
          <cell r="L43">
            <v>0.85</v>
          </cell>
          <cell r="M43">
            <v>0.8</v>
          </cell>
          <cell r="N43">
            <v>0.9</v>
          </cell>
          <cell r="O43">
            <v>0</v>
          </cell>
          <cell r="P43">
            <v>0</v>
          </cell>
        </row>
        <row r="44">
          <cell r="F44">
            <v>998.79999999999984</v>
          </cell>
          <cell r="L44">
            <v>0.85</v>
          </cell>
          <cell r="M44">
            <v>0.8</v>
          </cell>
          <cell r="N44">
            <v>1</v>
          </cell>
          <cell r="O44">
            <v>0</v>
          </cell>
          <cell r="P44">
            <v>0</v>
          </cell>
        </row>
        <row r="45">
          <cell r="F45">
            <v>1064.4333333333334</v>
          </cell>
          <cell r="L45">
            <v>0.9</v>
          </cell>
          <cell r="M45">
            <v>0.8</v>
          </cell>
          <cell r="N45">
            <v>1</v>
          </cell>
          <cell r="O45">
            <v>0</v>
          </cell>
          <cell r="P45">
            <v>0</v>
          </cell>
        </row>
        <row r="46">
          <cell r="F46">
            <v>1020.0666666666666</v>
          </cell>
          <cell r="L46">
            <v>0.85</v>
          </cell>
          <cell r="M46">
            <v>0.8</v>
          </cell>
          <cell r="N46">
            <v>0.85</v>
          </cell>
          <cell r="O46">
            <v>0</v>
          </cell>
          <cell r="P46">
            <v>0</v>
          </cell>
        </row>
        <row r="47">
          <cell r="F47">
            <v>748</v>
          </cell>
          <cell r="I47">
            <v>8</v>
          </cell>
          <cell r="L47">
            <v>0.9</v>
          </cell>
          <cell r="M47">
            <v>0.9</v>
          </cell>
          <cell r="N47">
            <v>0.85</v>
          </cell>
          <cell r="O47">
            <v>5984</v>
          </cell>
          <cell r="P47">
            <v>4119.9840000000004</v>
          </cell>
        </row>
        <row r="48">
          <cell r="F48">
            <v>1138.1333333333332</v>
          </cell>
          <cell r="L48">
            <v>0.85</v>
          </cell>
          <cell r="M48">
            <v>0.8</v>
          </cell>
          <cell r="N48">
            <v>0.9</v>
          </cell>
          <cell r="O48">
            <v>0</v>
          </cell>
          <cell r="P48">
            <v>0</v>
          </cell>
        </row>
        <row r="49">
          <cell r="F49">
            <v>1612.9666666666665</v>
          </cell>
          <cell r="L49">
            <v>0.9</v>
          </cell>
          <cell r="M49">
            <v>0.8</v>
          </cell>
          <cell r="N49">
            <v>0.9</v>
          </cell>
          <cell r="O49">
            <v>0</v>
          </cell>
          <cell r="P49">
            <v>0</v>
          </cell>
        </row>
        <row r="50">
          <cell r="F50">
            <v>1183.2333333333333</v>
          </cell>
          <cell r="L50">
            <v>0.85</v>
          </cell>
          <cell r="M50">
            <v>0.8</v>
          </cell>
          <cell r="N50">
            <v>0.9</v>
          </cell>
          <cell r="O50">
            <v>0</v>
          </cell>
          <cell r="P50">
            <v>0</v>
          </cell>
        </row>
        <row r="51">
          <cell r="F51">
            <v>83.6</v>
          </cell>
          <cell r="L51">
            <v>0.8</v>
          </cell>
          <cell r="M51">
            <v>0.8</v>
          </cell>
          <cell r="N51">
            <v>1</v>
          </cell>
          <cell r="O51">
            <v>0</v>
          </cell>
          <cell r="P51">
            <v>0</v>
          </cell>
        </row>
        <row r="52">
          <cell r="F52">
            <v>569.80000000000007</v>
          </cell>
          <cell r="L52">
            <v>0.85</v>
          </cell>
          <cell r="M52">
            <v>0.8</v>
          </cell>
          <cell r="N52">
            <v>1</v>
          </cell>
          <cell r="O52">
            <v>0</v>
          </cell>
          <cell r="P52">
            <v>0</v>
          </cell>
        </row>
        <row r="53">
          <cell r="F53">
            <v>257.76666666666665</v>
          </cell>
          <cell r="L53">
            <v>0.85</v>
          </cell>
          <cell r="M53">
            <v>0.9</v>
          </cell>
          <cell r="N53">
            <v>0.9</v>
          </cell>
          <cell r="O53">
            <v>0</v>
          </cell>
          <cell r="P53">
            <v>0</v>
          </cell>
        </row>
        <row r="54">
          <cell r="F54">
            <v>650.4666666666667</v>
          </cell>
          <cell r="L54">
            <v>0.85</v>
          </cell>
          <cell r="M54">
            <v>0.8</v>
          </cell>
          <cell r="N54">
            <v>1</v>
          </cell>
          <cell r="O54">
            <v>0</v>
          </cell>
          <cell r="P54">
            <v>0</v>
          </cell>
        </row>
        <row r="55">
          <cell r="F55">
            <v>1271.2333333333333</v>
          </cell>
          <cell r="L55">
            <v>1</v>
          </cell>
          <cell r="M55">
            <v>0.8</v>
          </cell>
          <cell r="N55">
            <v>0.9</v>
          </cell>
          <cell r="O55">
            <v>0</v>
          </cell>
          <cell r="P55">
            <v>0</v>
          </cell>
        </row>
        <row r="56">
          <cell r="F56">
            <v>829.4</v>
          </cell>
          <cell r="L56">
            <v>0.9</v>
          </cell>
          <cell r="M56">
            <v>0.8</v>
          </cell>
          <cell r="N56">
            <v>0.9</v>
          </cell>
          <cell r="O56">
            <v>0</v>
          </cell>
          <cell r="P56">
            <v>0</v>
          </cell>
        </row>
        <row r="57">
          <cell r="F57">
            <v>462.7</v>
          </cell>
          <cell r="L57">
            <v>0.8</v>
          </cell>
          <cell r="M57">
            <v>0.85</v>
          </cell>
          <cell r="N57">
            <v>1</v>
          </cell>
          <cell r="O57">
            <v>0</v>
          </cell>
          <cell r="P57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ento 1"/>
      <sheetName val="Rimozione"/>
    </sheetNames>
    <sheetDataSet>
      <sheetData sheetId="0">
        <row r="3">
          <cell r="F3">
            <v>618.92999999999995</v>
          </cell>
          <cell r="L3">
            <v>0.9</v>
          </cell>
          <cell r="M3">
            <v>1</v>
          </cell>
          <cell r="N3">
            <v>0.9</v>
          </cell>
          <cell r="O3">
            <v>0</v>
          </cell>
          <cell r="P3">
            <v>0</v>
          </cell>
        </row>
        <row r="4">
          <cell r="F4">
            <v>214.86666666666667</v>
          </cell>
          <cell r="L4">
            <v>0.8</v>
          </cell>
          <cell r="M4">
            <v>0.8</v>
          </cell>
          <cell r="N4">
            <v>0.9</v>
          </cell>
          <cell r="O4">
            <v>0</v>
          </cell>
          <cell r="P4">
            <v>0</v>
          </cell>
        </row>
        <row r="5">
          <cell r="F5">
            <v>1480.6</v>
          </cell>
          <cell r="L5">
            <v>1</v>
          </cell>
          <cell r="M5">
            <v>0.8</v>
          </cell>
          <cell r="N5">
            <v>0.9</v>
          </cell>
          <cell r="O5">
            <v>0</v>
          </cell>
          <cell r="P5">
            <v>0</v>
          </cell>
        </row>
        <row r="6">
          <cell r="F6">
            <v>1115</v>
          </cell>
          <cell r="L6">
            <v>0.9</v>
          </cell>
          <cell r="M6">
            <v>0.8</v>
          </cell>
          <cell r="N6">
            <v>0.9</v>
          </cell>
          <cell r="O6">
            <v>0</v>
          </cell>
          <cell r="P6">
            <v>0</v>
          </cell>
        </row>
        <row r="7">
          <cell r="F7">
            <v>1247</v>
          </cell>
          <cell r="I7">
            <v>6</v>
          </cell>
          <cell r="L7">
            <v>0.9</v>
          </cell>
          <cell r="M7">
            <v>0.8</v>
          </cell>
          <cell r="N7">
            <v>1</v>
          </cell>
          <cell r="O7">
            <v>7482</v>
          </cell>
          <cell r="P7">
            <v>5387.0400000000009</v>
          </cell>
        </row>
        <row r="8">
          <cell r="F8">
            <v>537.9</v>
          </cell>
          <cell r="L8">
            <v>0.85</v>
          </cell>
          <cell r="M8">
            <v>0.8</v>
          </cell>
          <cell r="N8">
            <v>0.75</v>
          </cell>
          <cell r="O8">
            <v>0</v>
          </cell>
          <cell r="P8">
            <v>0</v>
          </cell>
        </row>
        <row r="9">
          <cell r="F9">
            <v>1794.4666666666665</v>
          </cell>
          <cell r="L9">
            <v>0.85</v>
          </cell>
          <cell r="M9">
            <v>0.8</v>
          </cell>
          <cell r="N9">
            <v>0.75</v>
          </cell>
          <cell r="O9">
            <v>0</v>
          </cell>
          <cell r="P9">
            <v>0</v>
          </cell>
        </row>
        <row r="10">
          <cell r="F10">
            <v>935</v>
          </cell>
          <cell r="L10">
            <v>0.9</v>
          </cell>
          <cell r="M10">
            <v>0.8</v>
          </cell>
          <cell r="N10">
            <v>0.85</v>
          </cell>
          <cell r="O10">
            <v>0</v>
          </cell>
          <cell r="P10">
            <v>0</v>
          </cell>
        </row>
        <row r="11">
          <cell r="F11">
            <v>1311.9333333333334</v>
          </cell>
          <cell r="L11">
            <v>0.9</v>
          </cell>
          <cell r="M11">
            <v>0.8</v>
          </cell>
          <cell r="N11">
            <v>1</v>
          </cell>
          <cell r="O11">
            <v>0</v>
          </cell>
          <cell r="P11">
            <v>0</v>
          </cell>
        </row>
        <row r="12">
          <cell r="F12">
            <v>263.26666666666665</v>
          </cell>
          <cell r="L12">
            <v>0.8</v>
          </cell>
          <cell r="M12">
            <v>0.85</v>
          </cell>
          <cell r="N12">
            <v>0.85</v>
          </cell>
          <cell r="O12">
            <v>0</v>
          </cell>
          <cell r="P12">
            <v>0</v>
          </cell>
        </row>
        <row r="13">
          <cell r="F13">
            <v>317.53300000000002</v>
          </cell>
          <cell r="L13">
            <v>1</v>
          </cell>
          <cell r="M13">
            <v>0.8</v>
          </cell>
          <cell r="N13">
            <v>0.9</v>
          </cell>
          <cell r="O13">
            <v>0</v>
          </cell>
          <cell r="P13">
            <v>0</v>
          </cell>
        </row>
        <row r="14">
          <cell r="F14">
            <v>96.4</v>
          </cell>
          <cell r="L14">
            <v>0.8</v>
          </cell>
          <cell r="M14">
            <v>0.8</v>
          </cell>
          <cell r="N14">
            <v>1</v>
          </cell>
          <cell r="O14">
            <v>0</v>
          </cell>
          <cell r="P14">
            <v>0</v>
          </cell>
        </row>
        <row r="15">
          <cell r="F15">
            <v>515.53330000000005</v>
          </cell>
          <cell r="L15">
            <v>0.85</v>
          </cell>
          <cell r="M15">
            <v>0.8</v>
          </cell>
          <cell r="N15">
            <v>1</v>
          </cell>
          <cell r="O15">
            <v>0</v>
          </cell>
          <cell r="P15">
            <v>0</v>
          </cell>
        </row>
        <row r="16">
          <cell r="F16">
            <v>622.6</v>
          </cell>
          <cell r="L16">
            <v>0.85</v>
          </cell>
          <cell r="M16">
            <v>0.8</v>
          </cell>
          <cell r="N16">
            <v>0.75</v>
          </cell>
          <cell r="O16">
            <v>0</v>
          </cell>
          <cell r="P16">
            <v>0</v>
          </cell>
        </row>
        <row r="17">
          <cell r="F17">
            <v>257.40000000000003</v>
          </cell>
          <cell r="L17">
            <v>0.8</v>
          </cell>
          <cell r="M17">
            <v>0.85</v>
          </cell>
          <cell r="N17">
            <v>0.75</v>
          </cell>
          <cell r="O17">
            <v>0</v>
          </cell>
          <cell r="P17">
            <v>0</v>
          </cell>
        </row>
        <row r="18">
          <cell r="F18">
            <v>687.13333333333333</v>
          </cell>
          <cell r="L18">
            <v>1</v>
          </cell>
          <cell r="M18">
            <v>0.8</v>
          </cell>
          <cell r="N18">
            <v>0.85</v>
          </cell>
          <cell r="O18">
            <v>0</v>
          </cell>
          <cell r="P18">
            <v>0</v>
          </cell>
        </row>
        <row r="19">
          <cell r="F19">
            <v>1173.7</v>
          </cell>
          <cell r="L19">
            <v>0.9</v>
          </cell>
          <cell r="M19">
            <v>0.8</v>
          </cell>
          <cell r="N19">
            <v>0.85</v>
          </cell>
          <cell r="O19">
            <v>0</v>
          </cell>
          <cell r="P19">
            <v>0</v>
          </cell>
        </row>
        <row r="20">
          <cell r="F20">
            <v>220.36666666666667</v>
          </cell>
          <cell r="L20">
            <v>0.8</v>
          </cell>
          <cell r="M20">
            <v>0.8</v>
          </cell>
          <cell r="N20">
            <v>0.85</v>
          </cell>
          <cell r="O20">
            <v>0</v>
          </cell>
          <cell r="P20">
            <v>0</v>
          </cell>
        </row>
        <row r="21">
          <cell r="F21">
            <v>1387.4666666666665</v>
          </cell>
          <cell r="L21">
            <v>0.9</v>
          </cell>
          <cell r="M21">
            <v>0.8</v>
          </cell>
          <cell r="N21">
            <v>0.85</v>
          </cell>
          <cell r="O21">
            <v>0</v>
          </cell>
          <cell r="P21">
            <v>0</v>
          </cell>
        </row>
        <row r="22">
          <cell r="F22">
            <v>297</v>
          </cell>
          <cell r="L22">
            <v>0.85</v>
          </cell>
          <cell r="M22">
            <v>0.8</v>
          </cell>
          <cell r="N22">
            <v>1</v>
          </cell>
          <cell r="O22">
            <v>0</v>
          </cell>
          <cell r="P22">
            <v>0</v>
          </cell>
        </row>
        <row r="23">
          <cell r="F23">
            <v>2561.1666666666665</v>
          </cell>
          <cell r="L23">
            <v>0.9</v>
          </cell>
          <cell r="M23">
            <v>0.8</v>
          </cell>
          <cell r="N23">
            <v>1</v>
          </cell>
          <cell r="O23">
            <v>0</v>
          </cell>
          <cell r="P23">
            <v>0</v>
          </cell>
        </row>
        <row r="24">
          <cell r="F24">
            <v>1616.6333333333332</v>
          </cell>
          <cell r="L24">
            <v>1</v>
          </cell>
          <cell r="M24">
            <v>0.8</v>
          </cell>
          <cell r="N24">
            <v>1</v>
          </cell>
          <cell r="O24">
            <v>0</v>
          </cell>
          <cell r="P24">
            <v>0</v>
          </cell>
        </row>
        <row r="25">
          <cell r="F25">
            <v>1411.3</v>
          </cell>
          <cell r="L25">
            <v>0.9</v>
          </cell>
          <cell r="M25">
            <v>0.8</v>
          </cell>
          <cell r="N25">
            <v>1</v>
          </cell>
          <cell r="O25">
            <v>0</v>
          </cell>
          <cell r="P25">
            <v>0</v>
          </cell>
        </row>
        <row r="26">
          <cell r="F26">
            <v>583.70000000000005</v>
          </cell>
          <cell r="L26">
            <v>0.85</v>
          </cell>
          <cell r="M26">
            <v>0.8</v>
          </cell>
          <cell r="N26">
            <v>1</v>
          </cell>
          <cell r="O26">
            <v>0</v>
          </cell>
          <cell r="P26">
            <v>0</v>
          </cell>
        </row>
        <row r="27">
          <cell r="F27">
            <v>502.33333333333331</v>
          </cell>
          <cell r="I27">
            <v>0</v>
          </cell>
          <cell r="L27">
            <v>0.9</v>
          </cell>
          <cell r="M27">
            <v>0.9</v>
          </cell>
          <cell r="N27">
            <v>1</v>
          </cell>
          <cell r="O27">
            <v>0</v>
          </cell>
          <cell r="P27">
            <v>0</v>
          </cell>
        </row>
        <row r="28">
          <cell r="F28">
            <v>421.3</v>
          </cell>
          <cell r="L28">
            <v>1</v>
          </cell>
          <cell r="M28">
            <v>0.9</v>
          </cell>
          <cell r="N28">
            <v>1</v>
          </cell>
          <cell r="O28">
            <v>0</v>
          </cell>
          <cell r="P28">
            <v>0</v>
          </cell>
        </row>
        <row r="29">
          <cell r="F29">
            <v>102.7</v>
          </cell>
          <cell r="L29">
            <v>0.85</v>
          </cell>
          <cell r="M29">
            <v>0.85</v>
          </cell>
          <cell r="N29">
            <v>0.85</v>
          </cell>
          <cell r="O29">
            <v>0</v>
          </cell>
          <cell r="P29">
            <v>0</v>
          </cell>
        </row>
        <row r="30">
          <cell r="F30">
            <v>1277.8333333333333</v>
          </cell>
          <cell r="I30">
            <v>1</v>
          </cell>
          <cell r="L30">
            <v>0.85</v>
          </cell>
          <cell r="M30">
            <v>0.8</v>
          </cell>
          <cell r="N30">
            <v>1</v>
          </cell>
          <cell r="O30">
            <v>1277.8333333333333</v>
          </cell>
          <cell r="P30">
            <v>868.92666666666673</v>
          </cell>
        </row>
        <row r="31">
          <cell r="F31">
            <v>1125.6666666666667</v>
          </cell>
          <cell r="L31">
            <v>0.9</v>
          </cell>
          <cell r="M31">
            <v>0.8</v>
          </cell>
          <cell r="N31">
            <v>1</v>
          </cell>
          <cell r="O31">
            <v>0</v>
          </cell>
          <cell r="P31">
            <v>0</v>
          </cell>
        </row>
        <row r="32">
          <cell r="F32">
            <v>846.26666666666677</v>
          </cell>
          <cell r="L32">
            <v>1</v>
          </cell>
          <cell r="M32">
            <v>1</v>
          </cell>
          <cell r="N32">
            <v>1</v>
          </cell>
          <cell r="O32">
            <v>0</v>
          </cell>
          <cell r="P32">
            <v>0</v>
          </cell>
        </row>
        <row r="33">
          <cell r="F33">
            <v>1141.8</v>
          </cell>
          <cell r="L33">
            <v>0.85</v>
          </cell>
          <cell r="M33">
            <v>0.8</v>
          </cell>
          <cell r="N33">
            <v>1</v>
          </cell>
          <cell r="O33">
            <v>0</v>
          </cell>
          <cell r="P33">
            <v>0</v>
          </cell>
        </row>
        <row r="34">
          <cell r="F34">
            <v>1272.7</v>
          </cell>
          <cell r="L34">
            <v>0.9</v>
          </cell>
          <cell r="M34">
            <v>0.8</v>
          </cell>
          <cell r="N34">
            <v>1</v>
          </cell>
          <cell r="O34">
            <v>0</v>
          </cell>
          <cell r="P34">
            <v>0</v>
          </cell>
        </row>
        <row r="35">
          <cell r="F35">
            <v>474.4666666666667</v>
          </cell>
          <cell r="L35">
            <v>0.9</v>
          </cell>
          <cell r="M35">
            <v>0.8</v>
          </cell>
          <cell r="N35">
            <v>1</v>
          </cell>
          <cell r="O35">
            <v>0</v>
          </cell>
          <cell r="P35">
            <v>0</v>
          </cell>
        </row>
        <row r="36">
          <cell r="F36">
            <v>790.5333333333333</v>
          </cell>
          <cell r="L36">
            <v>0.85</v>
          </cell>
          <cell r="M36">
            <v>0.8</v>
          </cell>
          <cell r="N36">
            <v>0.85</v>
          </cell>
          <cell r="O36">
            <v>0</v>
          </cell>
          <cell r="P36">
            <v>0</v>
          </cell>
        </row>
        <row r="37">
          <cell r="F37">
            <v>109.26666666666667</v>
          </cell>
          <cell r="L37">
            <v>0.8</v>
          </cell>
          <cell r="M37">
            <v>0.8</v>
          </cell>
          <cell r="N37">
            <v>1</v>
          </cell>
          <cell r="O37">
            <v>0</v>
          </cell>
          <cell r="P37">
            <v>0</v>
          </cell>
        </row>
        <row r="38">
          <cell r="F38">
            <v>432.7</v>
          </cell>
          <cell r="L38">
            <v>0.9</v>
          </cell>
          <cell r="M38">
            <v>0.9</v>
          </cell>
          <cell r="N38">
            <v>1</v>
          </cell>
          <cell r="O38">
            <v>0</v>
          </cell>
          <cell r="P38">
            <v>0</v>
          </cell>
        </row>
        <row r="39">
          <cell r="F39">
            <v>495</v>
          </cell>
          <cell r="L39">
            <v>0.9</v>
          </cell>
          <cell r="M39">
            <v>0.9</v>
          </cell>
          <cell r="N39">
            <v>0.9</v>
          </cell>
          <cell r="O39">
            <v>0</v>
          </cell>
          <cell r="P39">
            <v>0</v>
          </cell>
        </row>
        <row r="40">
          <cell r="F40">
            <v>543.0333333333333</v>
          </cell>
          <cell r="L40">
            <v>0.85</v>
          </cell>
          <cell r="M40">
            <v>0.9</v>
          </cell>
          <cell r="N40">
            <v>0.9</v>
          </cell>
          <cell r="O40">
            <v>0</v>
          </cell>
          <cell r="P40">
            <v>0</v>
          </cell>
        </row>
        <row r="41">
          <cell r="F41">
            <v>1014.5666666666666</v>
          </cell>
          <cell r="L41">
            <v>1</v>
          </cell>
          <cell r="M41">
            <v>0.8</v>
          </cell>
          <cell r="N41">
            <v>0.9</v>
          </cell>
          <cell r="O41">
            <v>0</v>
          </cell>
          <cell r="P41">
            <v>0</v>
          </cell>
        </row>
        <row r="42">
          <cell r="F42">
            <v>1160.5</v>
          </cell>
          <cell r="L42">
            <v>0.85</v>
          </cell>
          <cell r="M42">
            <v>0.8</v>
          </cell>
          <cell r="N42">
            <v>0.9</v>
          </cell>
          <cell r="O42">
            <v>0</v>
          </cell>
          <cell r="P42">
            <v>0</v>
          </cell>
        </row>
        <row r="43">
          <cell r="F43">
            <v>1160.5</v>
          </cell>
          <cell r="L43">
            <v>0.85</v>
          </cell>
          <cell r="M43">
            <v>0.8</v>
          </cell>
          <cell r="N43">
            <v>0.9</v>
          </cell>
          <cell r="O43">
            <v>0</v>
          </cell>
          <cell r="P43">
            <v>0</v>
          </cell>
        </row>
        <row r="44">
          <cell r="F44">
            <v>998.79999999999984</v>
          </cell>
          <cell r="L44">
            <v>0.85</v>
          </cell>
          <cell r="M44">
            <v>0.8</v>
          </cell>
          <cell r="N44">
            <v>1</v>
          </cell>
          <cell r="O44">
            <v>0</v>
          </cell>
          <cell r="P44">
            <v>0</v>
          </cell>
        </row>
        <row r="45">
          <cell r="F45">
            <v>1064.4333333333334</v>
          </cell>
          <cell r="L45">
            <v>0.9</v>
          </cell>
          <cell r="M45">
            <v>0.8</v>
          </cell>
          <cell r="N45">
            <v>1</v>
          </cell>
          <cell r="O45">
            <v>0</v>
          </cell>
          <cell r="P45">
            <v>0</v>
          </cell>
        </row>
        <row r="46">
          <cell r="F46">
            <v>1020.0666666666666</v>
          </cell>
          <cell r="L46">
            <v>0.85</v>
          </cell>
          <cell r="M46">
            <v>0.8</v>
          </cell>
          <cell r="N46">
            <v>0.85</v>
          </cell>
          <cell r="O46">
            <v>0</v>
          </cell>
          <cell r="P46">
            <v>0</v>
          </cell>
        </row>
        <row r="47">
          <cell r="F47">
            <v>748</v>
          </cell>
          <cell r="I47">
            <v>6</v>
          </cell>
          <cell r="L47">
            <v>0.9</v>
          </cell>
          <cell r="M47">
            <v>0.9</v>
          </cell>
          <cell r="N47">
            <v>0.85</v>
          </cell>
          <cell r="O47">
            <v>4488</v>
          </cell>
          <cell r="P47">
            <v>3089.9880000000003</v>
          </cell>
        </row>
        <row r="48">
          <cell r="F48">
            <v>1138.1333333333332</v>
          </cell>
          <cell r="L48">
            <v>0.85</v>
          </cell>
          <cell r="M48">
            <v>0.8</v>
          </cell>
          <cell r="N48">
            <v>0.9</v>
          </cell>
          <cell r="O48">
            <v>0</v>
          </cell>
          <cell r="P48">
            <v>0</v>
          </cell>
        </row>
        <row r="49">
          <cell r="F49">
            <v>1612.9666666666665</v>
          </cell>
          <cell r="I49">
            <v>6</v>
          </cell>
          <cell r="L49">
            <v>0.9</v>
          </cell>
          <cell r="M49">
            <v>0.8</v>
          </cell>
          <cell r="N49">
            <v>0.9</v>
          </cell>
          <cell r="O49">
            <v>9677.7999999999993</v>
          </cell>
          <cell r="P49">
            <v>6271.2144000000008</v>
          </cell>
        </row>
        <row r="50">
          <cell r="F50">
            <v>1183.2333333333333</v>
          </cell>
          <cell r="L50">
            <v>0.85</v>
          </cell>
          <cell r="M50">
            <v>0.8</v>
          </cell>
          <cell r="N50">
            <v>0.9</v>
          </cell>
          <cell r="O50">
            <v>0</v>
          </cell>
          <cell r="P50">
            <v>0</v>
          </cell>
        </row>
        <row r="51">
          <cell r="F51">
            <v>83.6</v>
          </cell>
          <cell r="L51">
            <v>0.8</v>
          </cell>
          <cell r="M51">
            <v>0.8</v>
          </cell>
          <cell r="N51">
            <v>1</v>
          </cell>
          <cell r="O51">
            <v>0</v>
          </cell>
          <cell r="P51">
            <v>0</v>
          </cell>
        </row>
        <row r="52">
          <cell r="F52">
            <v>569.80000000000007</v>
          </cell>
          <cell r="L52">
            <v>0.85</v>
          </cell>
          <cell r="M52">
            <v>0.8</v>
          </cell>
          <cell r="N52">
            <v>1</v>
          </cell>
          <cell r="O52">
            <v>0</v>
          </cell>
          <cell r="P52">
            <v>0</v>
          </cell>
        </row>
        <row r="53">
          <cell r="F53">
            <v>257.76666666666665</v>
          </cell>
          <cell r="L53">
            <v>0.85</v>
          </cell>
          <cell r="M53">
            <v>0.9</v>
          </cell>
          <cell r="N53">
            <v>0.9</v>
          </cell>
          <cell r="O53">
            <v>0</v>
          </cell>
          <cell r="P53">
            <v>0</v>
          </cell>
        </row>
        <row r="54">
          <cell r="F54">
            <v>650.4666666666667</v>
          </cell>
          <cell r="L54">
            <v>0.85</v>
          </cell>
          <cell r="M54">
            <v>0.8</v>
          </cell>
          <cell r="N54">
            <v>1</v>
          </cell>
          <cell r="O54">
            <v>0</v>
          </cell>
          <cell r="P54">
            <v>0</v>
          </cell>
        </row>
        <row r="55">
          <cell r="F55">
            <v>1271.2333333333333</v>
          </cell>
          <cell r="L55">
            <v>1</v>
          </cell>
          <cell r="M55">
            <v>0.8</v>
          </cell>
          <cell r="N55">
            <v>0.9</v>
          </cell>
          <cell r="O55">
            <v>0</v>
          </cell>
          <cell r="P55">
            <v>0</v>
          </cell>
        </row>
        <row r="56">
          <cell r="F56">
            <v>829.4</v>
          </cell>
          <cell r="L56">
            <v>0.9</v>
          </cell>
          <cell r="M56">
            <v>0.8</v>
          </cell>
          <cell r="N56">
            <v>0.9</v>
          </cell>
          <cell r="O56">
            <v>0</v>
          </cell>
          <cell r="P56">
            <v>0</v>
          </cell>
        </row>
        <row r="57">
          <cell r="F57">
            <v>462.7</v>
          </cell>
          <cell r="L57">
            <v>0.8</v>
          </cell>
          <cell r="M57">
            <v>0.85</v>
          </cell>
          <cell r="N57">
            <v>1</v>
          </cell>
          <cell r="O57">
            <v>0</v>
          </cell>
          <cell r="P57">
            <v>0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Tabella3" displayName="Tabella3" ref="D2:R57" totalsRowShown="0">
  <autoFilter ref="D2:R57"/>
  <sortState ref="D4:P57">
    <sortCondition ref="D3:D57"/>
  </sortState>
  <tableColumns count="15">
    <tableColumn id="1" name="Nome Specie"/>
    <tableColumn id="2" name="Deciduo/Sempreverdi"/>
    <tableColumn id="3" name="CO2 stoccata [kg]"/>
    <tableColumn id="4" name="NO2 [kg]"/>
    <tableColumn id="5" name="PM2.5 [kg]"/>
    <tableColumn id="6" name="Numero di alberi"/>
    <tableColumn id="7" name="Sempreverdi"/>
    <tableColumn id="8" name="Decidue"/>
    <tableColumn id="9" name="Fattore Correzione NO2"/>
    <tableColumn id="10" name="Fattore Correzione PM2.5"/>
    <tableColumn id="11" name="Allergenicità, Ca"/>
    <tableColumn id="12" name="CO2 stoccata [kg] "/>
    <tableColumn id="13" name="CO2 stoccata [kg] corretta"/>
    <tableColumn id="14" name="NO2 catturata" dataDxfId="5"/>
    <tableColumn id="15" name="PM 2.5 Catturata" dataDxfId="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a33" displayName="Tabella33" ref="B2:P57" totalsRowShown="0">
  <autoFilter ref="B2:P57"/>
  <sortState ref="B3:N56">
    <sortCondition ref="B3:B57"/>
  </sortState>
  <tableColumns count="15">
    <tableColumn id="1" name="Nome Specie"/>
    <tableColumn id="2" name="Deciduo/Sempreverdi"/>
    <tableColumn id="3" name="CO2 stoccata [kg]"/>
    <tableColumn id="4" name="NO2 [kg]"/>
    <tableColumn id="5" name="PM2.5 [kg]"/>
    <tableColumn id="6" name="Numero di alberi"/>
    <tableColumn id="7" name="Sempreverdi">
      <calculatedColumnFormula>IF(C3="sempreverdi",G3,0)</calculatedColumnFormula>
    </tableColumn>
    <tableColumn id="8" name="Decidue">
      <calculatedColumnFormula>IF(C3="decidue",G3,0)</calculatedColumnFormula>
    </tableColumn>
    <tableColumn id="9" name="Fattore Correzione NO2"/>
    <tableColumn id="10" name="Fattore Correzione PM2.5"/>
    <tableColumn id="11" name="Allergenicità, Ca"/>
    <tableColumn id="12" name="CO2 stoccata [kg] ">
      <calculatedColumnFormula>'[1]Intervento 1'!$I3*'[1]Intervento 1'!$F3</calculatedColumnFormula>
    </tableColumn>
    <tableColumn id="13" name="CO2 stoccata [kg] corretta">
      <calculatedColumnFormula>'[1]Intervento 1'!$O3*'[1]Intervento 1'!$L3*'[1]Intervento 1'!$M3*'[1]Intervento 1'!$N3</calculatedColumnFormula>
    </tableColumn>
    <tableColumn id="14" name="NO2 catturata" dataDxfId="3"/>
    <tableColumn id="15" name="PM 2.5 catturata" dataDxfId="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a34" displayName="Tabella34" ref="C2:Q57" totalsRowShown="0">
  <autoFilter ref="C2:Q57"/>
  <sortState ref="C3:O56">
    <sortCondition ref="C3:C57"/>
  </sortState>
  <tableColumns count="15">
    <tableColumn id="1" name="Nome Specie"/>
    <tableColumn id="2" name="Deciduo/Sempreverdi"/>
    <tableColumn id="3" name="CO2 stoccata [kg]"/>
    <tableColumn id="4" name="NO2 [kg]"/>
    <tableColumn id="5" name="PM2.5 [kg]"/>
    <tableColumn id="6" name="Numero di alberi"/>
    <tableColumn id="7" name="Sempreverdi">
      <calculatedColumnFormula>IF(D3="sempreverdi",H3,0)</calculatedColumnFormula>
    </tableColumn>
    <tableColumn id="8" name="Decidue">
      <calculatedColumnFormula>IF(D3="decidue",H3,0)</calculatedColumnFormula>
    </tableColumn>
    <tableColumn id="9" name="Fattore Correzione NO2"/>
    <tableColumn id="10" name="Fattore Correzione PM2.5"/>
    <tableColumn id="11" name="Allergenicità, Ca"/>
    <tableColumn id="12" name="CO2 stoccata [kg] ">
      <calculatedColumnFormula>'[2]Intervento 1'!$I3*'[2]Intervento 1'!$F3</calculatedColumnFormula>
    </tableColumn>
    <tableColumn id="13" name="CO2 stoccata [kg] corretta">
      <calculatedColumnFormula>'[2]Intervento 1'!$O3*'[2]Intervento 1'!$L3*'[2]Intervento 1'!$M3*'[2]Intervento 1'!$N3</calculatedColumnFormula>
    </tableColumn>
    <tableColumn id="14" name="NO2 catturata" dataDxfId="1"/>
    <tableColumn id="15" name="PM 2.5 catturat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D18" workbookViewId="0">
      <selection activeCell="R61" sqref="R61"/>
    </sheetView>
  </sheetViews>
  <sheetFormatPr baseColWidth="10" defaultColWidth="8.83203125" defaultRowHeight="15" x14ac:dyDescent="0.2"/>
  <cols>
    <col min="1" max="1" width="12.83203125" hidden="1" customWidth="1"/>
    <col min="2" max="3" width="16.83203125" customWidth="1"/>
    <col min="4" max="4" width="25.33203125" customWidth="1"/>
    <col min="5" max="5" width="22.5" customWidth="1"/>
    <col min="6" max="6" width="19.33203125" customWidth="1"/>
    <col min="7" max="8" width="21" customWidth="1"/>
    <col min="9" max="9" width="20.5" customWidth="1"/>
    <col min="10" max="10" width="22.83203125" customWidth="1"/>
    <col min="11" max="11" width="16.83203125" customWidth="1"/>
    <col min="12" max="13" width="25.6640625" style="1" customWidth="1"/>
    <col min="14" max="14" width="23" style="1" customWidth="1"/>
    <col min="15" max="15" width="25.83203125" customWidth="1"/>
    <col min="16" max="16" width="46" customWidth="1"/>
    <col min="17" max="17" width="15.33203125" customWidth="1"/>
    <col min="18" max="18" width="18" customWidth="1"/>
  </cols>
  <sheetData>
    <row r="1" spans="1:18" hidden="1" x14ac:dyDescent="0.2">
      <c r="F1" s="97" t="s">
        <v>0</v>
      </c>
      <c r="G1" s="97"/>
      <c r="H1" s="97"/>
      <c r="P1" s="2" t="s">
        <v>1</v>
      </c>
    </row>
    <row r="2" spans="1:18" ht="17" thickBot="1" x14ac:dyDescent="0.25">
      <c r="B2" s="3"/>
      <c r="C2" s="3"/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t="s">
        <v>87</v>
      </c>
      <c r="R2" t="s">
        <v>88</v>
      </c>
    </row>
    <row r="3" spans="1:18" x14ac:dyDescent="0.2">
      <c r="D3" s="6" t="s">
        <v>15</v>
      </c>
      <c r="E3" s="7" t="s">
        <v>8</v>
      </c>
      <c r="F3" s="8">
        <v>618.92999999999995</v>
      </c>
      <c r="G3" s="9">
        <v>1.29</v>
      </c>
      <c r="H3" s="10">
        <v>0.14000000000000001</v>
      </c>
      <c r="I3" s="11"/>
      <c r="J3" s="9">
        <f t="shared" ref="J3:J34" si="0">IF(E3="sempreverdi",I3,0)</f>
        <v>0</v>
      </c>
      <c r="K3" s="9">
        <f t="shared" ref="K3:K34" si="1">IF(E3="decidue",I3,0)</f>
        <v>0</v>
      </c>
      <c r="L3" s="12">
        <v>0.9</v>
      </c>
      <c r="M3" s="12">
        <v>1</v>
      </c>
      <c r="N3" s="13">
        <v>0.9</v>
      </c>
      <c r="O3" s="14">
        <f>'Intervento 1'!$I3*'Intervento 1'!$F3</f>
        <v>0</v>
      </c>
      <c r="P3" s="14">
        <f>'Intervento 1'!$O3*'Intervento 1'!$L3*'Intervento 1'!$M3*'Intervento 1'!$N3</f>
        <v>0</v>
      </c>
      <c r="Q3" s="94"/>
      <c r="R3" s="94"/>
    </row>
    <row r="4" spans="1:18" x14ac:dyDescent="0.2">
      <c r="D4" s="15" t="s">
        <v>16</v>
      </c>
      <c r="E4" s="16" t="s">
        <v>9</v>
      </c>
      <c r="F4" s="17">
        <v>214.86666666666667</v>
      </c>
      <c r="G4" s="18">
        <v>0.69</v>
      </c>
      <c r="H4" s="19">
        <v>1.4E-2</v>
      </c>
      <c r="I4" s="20"/>
      <c r="J4" s="18">
        <f t="shared" si="0"/>
        <v>0</v>
      </c>
      <c r="K4" s="18">
        <f t="shared" si="1"/>
        <v>0</v>
      </c>
      <c r="L4" s="21">
        <v>0.8</v>
      </c>
      <c r="M4" s="21">
        <v>0.8</v>
      </c>
      <c r="N4" s="22">
        <v>0.9</v>
      </c>
      <c r="O4" s="17">
        <f>'Intervento 1'!$I4*'Intervento 1'!$F4</f>
        <v>0</v>
      </c>
      <c r="P4" s="17">
        <f>'Intervento 1'!$O4*'Intervento 1'!$L4*'Intervento 1'!$M4*'Intervento 1'!$N4</f>
        <v>0</v>
      </c>
      <c r="Q4" s="94"/>
      <c r="R4" s="94"/>
    </row>
    <row r="5" spans="1:18" x14ac:dyDescent="0.2">
      <c r="D5" s="15" t="s">
        <v>17</v>
      </c>
      <c r="E5" s="16" t="s">
        <v>9</v>
      </c>
      <c r="F5" s="23">
        <v>1480.6</v>
      </c>
      <c r="G5" s="24">
        <v>1.49</v>
      </c>
      <c r="H5" s="25">
        <v>3.1E-2</v>
      </c>
      <c r="I5" s="20">
        <v>1</v>
      </c>
      <c r="J5" s="18">
        <f t="shared" si="0"/>
        <v>0</v>
      </c>
      <c r="K5" s="18">
        <f t="shared" si="1"/>
        <v>1</v>
      </c>
      <c r="L5" s="21">
        <v>1</v>
      </c>
      <c r="M5" s="21">
        <v>0.8</v>
      </c>
      <c r="N5" s="22">
        <v>0.9</v>
      </c>
      <c r="O5" s="17">
        <f>'Intervento 1'!$I5*'Intervento 1'!$F5</f>
        <v>1480.6</v>
      </c>
      <c r="P5" s="17">
        <f>'Intervento 1'!$O5*'Intervento 1'!$L5*'Intervento 1'!$M5*'Intervento 1'!$N5</f>
        <v>1066.0320000000002</v>
      </c>
      <c r="Q5" s="94">
        <f>PRODUCT(Tabella3[[#This Row],[NO2 '[kg']]],Tabella3[[#This Row],[Fattore Correzione NO2]])</f>
        <v>1.49</v>
      </c>
      <c r="R5" s="94">
        <f>PRODUCT(Tabella3[[#This Row],[PM2.5 '[kg']]],Tabella3[[#This Row],[Numero di alberi]]+Tabella3[[#This Row],[Fattore Correzione NO2]])</f>
        <v>6.2E-2</v>
      </c>
    </row>
    <row r="6" spans="1:18" x14ac:dyDescent="0.2">
      <c r="D6" s="15" t="s">
        <v>18</v>
      </c>
      <c r="E6" s="16" t="s">
        <v>9</v>
      </c>
      <c r="F6" s="23">
        <v>1115</v>
      </c>
      <c r="G6" s="24">
        <v>1.3169999999999999</v>
      </c>
      <c r="H6" s="25">
        <v>2.5999999999999999E-2</v>
      </c>
      <c r="I6" s="20"/>
      <c r="J6" s="18">
        <f t="shared" si="0"/>
        <v>0</v>
      </c>
      <c r="K6" s="18">
        <f t="shared" si="1"/>
        <v>0</v>
      </c>
      <c r="L6" s="21">
        <v>0.9</v>
      </c>
      <c r="M6" s="21">
        <v>0.8</v>
      </c>
      <c r="N6" s="26">
        <v>0.9</v>
      </c>
      <c r="O6" s="17">
        <f>'Intervento 1'!$I6*'Intervento 1'!$F6</f>
        <v>0</v>
      </c>
      <c r="P6" s="17">
        <f>'Intervento 1'!$O6*'Intervento 1'!$L6*'Intervento 1'!$M6*'Intervento 1'!$N6</f>
        <v>0</v>
      </c>
      <c r="Q6" s="94"/>
      <c r="R6" s="94"/>
    </row>
    <row r="7" spans="1:18" x14ac:dyDescent="0.2">
      <c r="D7" s="15" t="s">
        <v>19</v>
      </c>
      <c r="E7" s="27" t="s">
        <v>9</v>
      </c>
      <c r="F7" s="28">
        <v>1247</v>
      </c>
      <c r="G7" s="21">
        <v>1.3</v>
      </c>
      <c r="H7" s="22">
        <v>2.9000000000000001E-2</v>
      </c>
      <c r="I7" s="20"/>
      <c r="J7" s="18">
        <f t="shared" si="0"/>
        <v>0</v>
      </c>
      <c r="K7" s="18">
        <f t="shared" si="1"/>
        <v>0</v>
      </c>
      <c r="L7" s="21">
        <v>0.9</v>
      </c>
      <c r="M7" s="21">
        <v>0.8</v>
      </c>
      <c r="N7" s="22">
        <v>1</v>
      </c>
      <c r="O7" s="17">
        <f>'Intervento 1'!$I7*'Intervento 1'!$F7</f>
        <v>0</v>
      </c>
      <c r="P7" s="17">
        <f>'Intervento 1'!$O7*'Intervento 1'!$L7*'Intervento 1'!$M7*'Intervento 1'!$N7</f>
        <v>0</v>
      </c>
      <c r="Q7" s="94"/>
      <c r="R7" s="94"/>
    </row>
    <row r="8" spans="1:18" x14ac:dyDescent="0.2">
      <c r="D8" s="29" t="s">
        <v>20</v>
      </c>
      <c r="E8" s="16" t="s">
        <v>9</v>
      </c>
      <c r="F8" s="17">
        <v>537.9</v>
      </c>
      <c r="G8" s="18">
        <v>0.92</v>
      </c>
      <c r="H8" s="19">
        <v>0.02</v>
      </c>
      <c r="I8" s="20"/>
      <c r="J8" s="18">
        <f t="shared" si="0"/>
        <v>0</v>
      </c>
      <c r="K8" s="18">
        <f t="shared" si="1"/>
        <v>0</v>
      </c>
      <c r="L8" s="21">
        <v>0.85</v>
      </c>
      <c r="M8" s="21">
        <v>0.8</v>
      </c>
      <c r="N8" s="30">
        <v>0.75</v>
      </c>
      <c r="O8" s="17">
        <f>'Intervento 1'!$I8*'Intervento 1'!$F8</f>
        <v>0</v>
      </c>
      <c r="P8" s="17">
        <f>'Intervento 1'!$O8*'Intervento 1'!$L8*'Intervento 1'!$M8*'Intervento 1'!$N8</f>
        <v>0</v>
      </c>
      <c r="Q8" s="94"/>
      <c r="R8" s="94"/>
    </row>
    <row r="9" spans="1:18" x14ac:dyDescent="0.2">
      <c r="D9" s="29" t="s">
        <v>21</v>
      </c>
      <c r="E9" s="16" t="s">
        <v>9</v>
      </c>
      <c r="F9" s="17">
        <v>1794.4666666666665</v>
      </c>
      <c r="G9" s="18">
        <v>0.76</v>
      </c>
      <c r="H9" s="19">
        <v>0.02</v>
      </c>
      <c r="I9" s="20"/>
      <c r="J9" s="18">
        <f t="shared" si="0"/>
        <v>0</v>
      </c>
      <c r="K9" s="18">
        <f t="shared" si="1"/>
        <v>0</v>
      </c>
      <c r="L9" s="21">
        <v>0.85</v>
      </c>
      <c r="M9" s="21">
        <v>0.8</v>
      </c>
      <c r="N9" s="30">
        <v>0.75</v>
      </c>
      <c r="O9" s="17">
        <f>'Intervento 1'!$I9*'Intervento 1'!$F9</f>
        <v>0</v>
      </c>
      <c r="P9" s="17">
        <f>'Intervento 1'!$O9*'Intervento 1'!$L9*'Intervento 1'!$M9*'Intervento 1'!$N9</f>
        <v>0</v>
      </c>
      <c r="Q9" s="94"/>
      <c r="R9" s="94"/>
    </row>
    <row r="10" spans="1:18" x14ac:dyDescent="0.2">
      <c r="D10" s="15" t="s">
        <v>22</v>
      </c>
      <c r="E10" s="16" t="s">
        <v>9</v>
      </c>
      <c r="F10" s="31">
        <v>935</v>
      </c>
      <c r="G10" s="32">
        <v>1.3</v>
      </c>
      <c r="H10" s="33">
        <v>2.1999999999999999E-2</v>
      </c>
      <c r="I10" s="20"/>
      <c r="J10" s="18">
        <f t="shared" si="0"/>
        <v>0</v>
      </c>
      <c r="K10" s="18">
        <f t="shared" si="1"/>
        <v>0</v>
      </c>
      <c r="L10" s="21">
        <v>0.9</v>
      </c>
      <c r="M10" s="21">
        <v>0.8</v>
      </c>
      <c r="N10" s="22">
        <v>0.85</v>
      </c>
      <c r="O10" s="17">
        <f>'Intervento 1'!$I10*'Intervento 1'!$F10</f>
        <v>0</v>
      </c>
      <c r="P10" s="17">
        <f>'Intervento 1'!$O10*'Intervento 1'!$L10*'Intervento 1'!$M10*'Intervento 1'!$N10</f>
        <v>0</v>
      </c>
      <c r="Q10" s="94"/>
      <c r="R10" s="94"/>
    </row>
    <row r="11" spans="1:18" x14ac:dyDescent="0.2">
      <c r="D11" s="29" t="s">
        <v>23</v>
      </c>
      <c r="E11" s="16" t="s">
        <v>9</v>
      </c>
      <c r="F11" s="23">
        <v>1311.9333333333334</v>
      </c>
      <c r="G11" s="16">
        <v>1.1000000000000001</v>
      </c>
      <c r="H11" s="34">
        <v>1.4999999999999999E-2</v>
      </c>
      <c r="I11" s="20"/>
      <c r="J11" s="18">
        <f t="shared" si="0"/>
        <v>0</v>
      </c>
      <c r="K11" s="18">
        <f t="shared" si="1"/>
        <v>0</v>
      </c>
      <c r="L11" s="21">
        <v>0.9</v>
      </c>
      <c r="M11" s="21">
        <v>0.8</v>
      </c>
      <c r="N11" s="22">
        <v>1</v>
      </c>
      <c r="O11" s="17">
        <f>'Intervento 1'!$I11*'Intervento 1'!$F11</f>
        <v>0</v>
      </c>
      <c r="P11" s="17">
        <f>'Intervento 1'!$O11*'Intervento 1'!$L11*'Intervento 1'!$M11*'Intervento 1'!$N11</f>
        <v>0</v>
      </c>
      <c r="Q11" s="94"/>
      <c r="R11" s="94"/>
    </row>
    <row r="12" spans="1:18" x14ac:dyDescent="0.2">
      <c r="A12" t="s">
        <v>24</v>
      </c>
      <c r="D12" s="29" t="s">
        <v>25</v>
      </c>
      <c r="E12" s="16" t="s">
        <v>8</v>
      </c>
      <c r="F12" s="23">
        <v>263.26666666666665</v>
      </c>
      <c r="G12" s="16">
        <v>0.66</v>
      </c>
      <c r="H12" s="34">
        <v>7.5999999999999998E-2</v>
      </c>
      <c r="I12" s="20"/>
      <c r="J12" s="18">
        <f t="shared" si="0"/>
        <v>0</v>
      </c>
      <c r="K12" s="18">
        <f t="shared" si="1"/>
        <v>0</v>
      </c>
      <c r="L12" s="21">
        <v>0.8</v>
      </c>
      <c r="M12" s="21">
        <v>0.85</v>
      </c>
      <c r="N12" s="22">
        <v>0.85</v>
      </c>
      <c r="O12" s="17">
        <f>'Intervento 1'!$I12*'Intervento 1'!$F12</f>
        <v>0</v>
      </c>
      <c r="P12" s="17">
        <f>'Intervento 1'!$O12*'Intervento 1'!$L12*'Intervento 1'!$M12*'Intervento 1'!$N12</f>
        <v>0</v>
      </c>
      <c r="Q12" s="94"/>
      <c r="R12" s="94"/>
    </row>
    <row r="13" spans="1:18" x14ac:dyDescent="0.2">
      <c r="A13" t="s">
        <v>26</v>
      </c>
      <c r="D13" s="29" t="s">
        <v>27</v>
      </c>
      <c r="E13" s="16" t="s">
        <v>9</v>
      </c>
      <c r="F13" s="23">
        <v>317.53300000000002</v>
      </c>
      <c r="G13" s="16">
        <v>1.52</v>
      </c>
      <c r="H13" s="34">
        <v>3.5000000000000003E-2</v>
      </c>
      <c r="I13" s="20"/>
      <c r="J13" s="18">
        <f t="shared" si="0"/>
        <v>0</v>
      </c>
      <c r="K13" s="18">
        <f t="shared" si="1"/>
        <v>0</v>
      </c>
      <c r="L13" s="21">
        <v>1</v>
      </c>
      <c r="M13" s="21">
        <v>0.8</v>
      </c>
      <c r="N13" s="22">
        <v>0.9</v>
      </c>
      <c r="O13" s="17">
        <f>'Intervento 1'!$I13*'Intervento 1'!$F13</f>
        <v>0</v>
      </c>
      <c r="P13" s="17">
        <f>'Intervento 1'!$O13*'Intervento 1'!$L13*'Intervento 1'!$M13*'Intervento 1'!$N13</f>
        <v>0</v>
      </c>
      <c r="Q13" s="94"/>
      <c r="R13" s="94"/>
    </row>
    <row r="14" spans="1:18" x14ac:dyDescent="0.2">
      <c r="D14" s="15" t="s">
        <v>28</v>
      </c>
      <c r="E14" s="16" t="s">
        <v>9</v>
      </c>
      <c r="F14" s="23">
        <v>96.4</v>
      </c>
      <c r="G14" s="24">
        <v>0.52700000000000002</v>
      </c>
      <c r="H14" s="25">
        <v>8.9999999999999993E-3</v>
      </c>
      <c r="I14" s="20"/>
      <c r="J14" s="18">
        <f t="shared" si="0"/>
        <v>0</v>
      </c>
      <c r="K14" s="18">
        <f t="shared" si="1"/>
        <v>0</v>
      </c>
      <c r="L14" s="21">
        <v>0.8</v>
      </c>
      <c r="M14" s="21">
        <v>0.8</v>
      </c>
      <c r="N14" s="26">
        <v>1</v>
      </c>
      <c r="O14" s="17">
        <f>'Intervento 1'!$I14*'Intervento 1'!$F14</f>
        <v>0</v>
      </c>
      <c r="P14" s="17">
        <f>'Intervento 1'!$O14*'Intervento 1'!$L14*'Intervento 1'!$M14*'Intervento 1'!$N14</f>
        <v>0</v>
      </c>
      <c r="Q14" s="94"/>
      <c r="R14" s="94"/>
    </row>
    <row r="15" spans="1:18" x14ac:dyDescent="0.2">
      <c r="D15" s="29" t="s">
        <v>29</v>
      </c>
      <c r="E15" s="16" t="s">
        <v>9</v>
      </c>
      <c r="F15" s="17">
        <v>515.53330000000005</v>
      </c>
      <c r="G15" s="16">
        <v>0.95</v>
      </c>
      <c r="H15" s="34">
        <v>1.4999999999999999E-2</v>
      </c>
      <c r="I15" s="20"/>
      <c r="J15" s="18">
        <f t="shared" si="0"/>
        <v>0</v>
      </c>
      <c r="K15" s="18">
        <f t="shared" si="1"/>
        <v>0</v>
      </c>
      <c r="L15" s="21">
        <v>0.85</v>
      </c>
      <c r="M15" s="21">
        <v>0.8</v>
      </c>
      <c r="N15" s="22">
        <v>1</v>
      </c>
      <c r="O15" s="17">
        <f>'Intervento 1'!$I15*'Intervento 1'!$F15</f>
        <v>0</v>
      </c>
      <c r="P15" s="17">
        <f>'Intervento 1'!$O15*'Intervento 1'!$L15*'Intervento 1'!$M15*'Intervento 1'!$N15</f>
        <v>0</v>
      </c>
      <c r="Q15" s="94"/>
      <c r="R15" s="94"/>
    </row>
    <row r="16" spans="1:18" x14ac:dyDescent="0.2">
      <c r="D16" s="29" t="s">
        <v>30</v>
      </c>
      <c r="E16" s="16" t="s">
        <v>9</v>
      </c>
      <c r="F16" s="35">
        <v>622.6</v>
      </c>
      <c r="G16" s="24">
        <v>0.9</v>
      </c>
      <c r="H16" s="25">
        <v>0.02</v>
      </c>
      <c r="I16" s="20"/>
      <c r="J16" s="18">
        <f t="shared" si="0"/>
        <v>0</v>
      </c>
      <c r="K16" s="18">
        <f t="shared" si="1"/>
        <v>0</v>
      </c>
      <c r="L16" s="21">
        <v>0.85</v>
      </c>
      <c r="M16" s="21">
        <v>0.8</v>
      </c>
      <c r="N16" s="30">
        <v>0.75</v>
      </c>
      <c r="O16" s="17">
        <f>'Intervento 1'!$I16*'Intervento 1'!$F16</f>
        <v>0</v>
      </c>
      <c r="P16" s="17">
        <f>'Intervento 1'!$O16*'Intervento 1'!$L16*'Intervento 1'!$M16*'Intervento 1'!$N16</f>
        <v>0</v>
      </c>
      <c r="Q16" s="94"/>
      <c r="R16" s="94"/>
    </row>
    <row r="17" spans="1:18" x14ac:dyDescent="0.2">
      <c r="A17" t="s">
        <v>9</v>
      </c>
      <c r="D17" s="29" t="s">
        <v>31</v>
      </c>
      <c r="E17" s="16" t="s">
        <v>8</v>
      </c>
      <c r="F17" s="23">
        <v>257.40000000000003</v>
      </c>
      <c r="G17" s="24">
        <v>0.496</v>
      </c>
      <c r="H17" s="34">
        <v>6.4000000000000001E-2</v>
      </c>
      <c r="I17" s="20"/>
      <c r="J17" s="18">
        <f t="shared" si="0"/>
        <v>0</v>
      </c>
      <c r="K17" s="18">
        <f t="shared" si="1"/>
        <v>0</v>
      </c>
      <c r="L17" s="21">
        <v>0.8</v>
      </c>
      <c r="M17" s="21">
        <v>0.85</v>
      </c>
      <c r="N17" s="30">
        <v>0.75</v>
      </c>
      <c r="O17" s="17">
        <f>'Intervento 1'!$I17*'Intervento 1'!$F17</f>
        <v>0</v>
      </c>
      <c r="P17" s="17">
        <f>'Intervento 1'!$O17*'Intervento 1'!$L17*'Intervento 1'!$M17*'Intervento 1'!$N17</f>
        <v>0</v>
      </c>
      <c r="Q17" s="94"/>
      <c r="R17" s="94"/>
    </row>
    <row r="18" spans="1:18" x14ac:dyDescent="0.2">
      <c r="D18" s="29" t="s">
        <v>32</v>
      </c>
      <c r="E18" s="16" t="s">
        <v>9</v>
      </c>
      <c r="F18" s="23">
        <v>687.13333333333333</v>
      </c>
      <c r="G18" s="16">
        <v>1.47</v>
      </c>
      <c r="H18" s="34">
        <v>3.5999999999999997E-2</v>
      </c>
      <c r="I18" s="20"/>
      <c r="J18" s="18">
        <f t="shared" si="0"/>
        <v>0</v>
      </c>
      <c r="K18" s="18">
        <f t="shared" si="1"/>
        <v>0</v>
      </c>
      <c r="L18" s="21">
        <v>1</v>
      </c>
      <c r="M18" s="21">
        <v>0.8</v>
      </c>
      <c r="N18" s="22">
        <v>0.85</v>
      </c>
      <c r="O18" s="17">
        <f>'Intervento 1'!$I18*'Intervento 1'!$F18</f>
        <v>0</v>
      </c>
      <c r="P18" s="17">
        <f>'Intervento 1'!$O18*'Intervento 1'!$L18*'Intervento 1'!$M18*'Intervento 1'!$N18</f>
        <v>0</v>
      </c>
      <c r="Q18" s="94"/>
      <c r="R18" s="94"/>
    </row>
    <row r="19" spans="1:18" x14ac:dyDescent="0.2">
      <c r="D19" s="29" t="s">
        <v>33</v>
      </c>
      <c r="E19" s="16" t="s">
        <v>9</v>
      </c>
      <c r="F19" s="23">
        <v>1173.7</v>
      </c>
      <c r="G19" s="16">
        <v>1.27</v>
      </c>
      <c r="H19" s="34">
        <v>2.4E-2</v>
      </c>
      <c r="I19" s="20">
        <v>3</v>
      </c>
      <c r="J19" s="18">
        <f t="shared" si="0"/>
        <v>0</v>
      </c>
      <c r="K19" s="18">
        <f t="shared" si="1"/>
        <v>3</v>
      </c>
      <c r="L19" s="21">
        <v>0.9</v>
      </c>
      <c r="M19" s="21">
        <v>0.8</v>
      </c>
      <c r="N19" s="22">
        <v>0.85</v>
      </c>
      <c r="O19" s="17">
        <f>'Intervento 1'!$I19*'Intervento 1'!$F19</f>
        <v>3521.1000000000004</v>
      </c>
      <c r="P19" s="17">
        <f>'Intervento 1'!$O19*'Intervento 1'!$L19*'Intervento 1'!$M19*'Intervento 1'!$N19</f>
        <v>2154.9132000000004</v>
      </c>
      <c r="Q19" s="94">
        <f>PRODUCT(Tabella3[[#This Row],[NO2 '[kg']]],Tabella3[[#This Row],[Numero di alberi]],Tabella3[[#This Row],[Fattore Correzione NO2]])</f>
        <v>3.4290000000000003</v>
      </c>
      <c r="R19" s="94">
        <f>PRODUCT(Tabella3[[#This Row],[PM2.5 '[kg']]],Tabella3[[#This Row],[Numero di alberi]],Tabella3[[#This Row],[Fattore Correzione PM2.5]])</f>
        <v>5.7600000000000012E-2</v>
      </c>
    </row>
    <row r="20" spans="1:18" x14ac:dyDescent="0.2">
      <c r="D20" s="29" t="s">
        <v>34</v>
      </c>
      <c r="E20" s="16" t="s">
        <v>9</v>
      </c>
      <c r="F20" s="23">
        <v>220.36666666666667</v>
      </c>
      <c r="G20" s="16">
        <v>0.62</v>
      </c>
      <c r="H20" s="34">
        <v>1.0999999999999999E-2</v>
      </c>
      <c r="I20" s="20"/>
      <c r="J20" s="18">
        <f t="shared" si="0"/>
        <v>0</v>
      </c>
      <c r="K20" s="18">
        <f t="shared" si="1"/>
        <v>0</v>
      </c>
      <c r="L20" s="21">
        <v>0.8</v>
      </c>
      <c r="M20" s="21">
        <v>0.8</v>
      </c>
      <c r="N20" s="22">
        <v>0.85</v>
      </c>
      <c r="O20" s="17">
        <f>'Intervento 1'!$I20*'Intervento 1'!$F20</f>
        <v>0</v>
      </c>
      <c r="P20" s="17">
        <f>'Intervento 1'!$O20*'Intervento 1'!$L20*'Intervento 1'!$M20*'Intervento 1'!$N20</f>
        <v>0</v>
      </c>
      <c r="Q20" s="94"/>
      <c r="R20" s="94"/>
    </row>
    <row r="21" spans="1:18" x14ac:dyDescent="0.2">
      <c r="D21" s="29" t="s">
        <v>35</v>
      </c>
      <c r="E21" s="16" t="s">
        <v>9</v>
      </c>
      <c r="F21" s="31">
        <v>1387.4666666666665</v>
      </c>
      <c r="G21" s="24">
        <v>1.25</v>
      </c>
      <c r="H21" s="25">
        <v>2.1000000000000001E-2</v>
      </c>
      <c r="I21" s="20"/>
      <c r="J21" s="18">
        <f t="shared" si="0"/>
        <v>0</v>
      </c>
      <c r="K21" s="18">
        <f t="shared" si="1"/>
        <v>0</v>
      </c>
      <c r="L21" s="21">
        <v>0.9</v>
      </c>
      <c r="M21" s="21">
        <v>0.8</v>
      </c>
      <c r="N21" s="22">
        <v>0.85</v>
      </c>
      <c r="O21" s="17">
        <f>'Intervento 1'!$I21*'Intervento 1'!$F21</f>
        <v>0</v>
      </c>
      <c r="P21" s="17">
        <f>'Intervento 1'!$O21*'Intervento 1'!$L21*'Intervento 1'!$M21*'Intervento 1'!$N21</f>
        <v>0</v>
      </c>
      <c r="Q21" s="94"/>
      <c r="R21" s="94"/>
    </row>
    <row r="22" spans="1:18" x14ac:dyDescent="0.2">
      <c r="D22" s="29" t="s">
        <v>36</v>
      </c>
      <c r="E22" s="16" t="s">
        <v>9</v>
      </c>
      <c r="F22" s="16">
        <v>297</v>
      </c>
      <c r="G22" s="16">
        <v>0.73</v>
      </c>
      <c r="H22" s="34">
        <v>1.2E-2</v>
      </c>
      <c r="I22" s="20"/>
      <c r="J22" s="18">
        <f t="shared" si="0"/>
        <v>0</v>
      </c>
      <c r="K22" s="18">
        <f t="shared" si="1"/>
        <v>0</v>
      </c>
      <c r="L22" s="21">
        <v>0.85</v>
      </c>
      <c r="M22" s="21">
        <v>0.8</v>
      </c>
      <c r="N22" s="22">
        <v>1</v>
      </c>
      <c r="O22" s="17">
        <f>'Intervento 1'!$I22*'Intervento 1'!$F22</f>
        <v>0</v>
      </c>
      <c r="P22" s="17">
        <f>'Intervento 1'!$O22*'Intervento 1'!$L22*'Intervento 1'!$M22*'Intervento 1'!$N22</f>
        <v>0</v>
      </c>
      <c r="Q22" s="94"/>
      <c r="R22" s="94"/>
    </row>
    <row r="23" spans="1:18" x14ac:dyDescent="0.2">
      <c r="D23" s="29" t="s">
        <v>37</v>
      </c>
      <c r="E23" s="16" t="s">
        <v>9</v>
      </c>
      <c r="F23" s="23">
        <v>2561.1666666666665</v>
      </c>
      <c r="G23" s="24">
        <v>1.27</v>
      </c>
      <c r="H23" s="25">
        <v>1.2999999999999999E-2</v>
      </c>
      <c r="I23" s="20"/>
      <c r="J23" s="18">
        <f t="shared" si="0"/>
        <v>0</v>
      </c>
      <c r="K23" s="18">
        <f t="shared" si="1"/>
        <v>0</v>
      </c>
      <c r="L23" s="21">
        <v>0.9</v>
      </c>
      <c r="M23" s="21">
        <v>0.8</v>
      </c>
      <c r="N23" s="22">
        <v>1</v>
      </c>
      <c r="O23" s="17">
        <f>'Intervento 1'!$I23*'Intervento 1'!$F23</f>
        <v>0</v>
      </c>
      <c r="P23" s="17">
        <f>'Intervento 1'!$O23*'Intervento 1'!$L23*'Intervento 1'!$M23*'Intervento 1'!$N23</f>
        <v>0</v>
      </c>
      <c r="Q23" s="94"/>
      <c r="R23" s="94"/>
    </row>
    <row r="24" spans="1:18" x14ac:dyDescent="0.2">
      <c r="D24" s="29" t="s">
        <v>38</v>
      </c>
      <c r="E24" s="16" t="s">
        <v>9</v>
      </c>
      <c r="F24" s="23">
        <v>1616.6333333333332</v>
      </c>
      <c r="G24" s="24">
        <v>1.51</v>
      </c>
      <c r="H24" s="25">
        <v>0.03</v>
      </c>
      <c r="I24" s="20"/>
      <c r="J24" s="18">
        <f t="shared" si="0"/>
        <v>0</v>
      </c>
      <c r="K24" s="18">
        <f t="shared" si="1"/>
        <v>0</v>
      </c>
      <c r="L24" s="21">
        <v>1</v>
      </c>
      <c r="M24" s="21">
        <v>0.8</v>
      </c>
      <c r="N24" s="22">
        <v>1</v>
      </c>
      <c r="O24" s="17">
        <f>'Intervento 1'!$I24*'Intervento 1'!$F24</f>
        <v>0</v>
      </c>
      <c r="P24" s="17">
        <f>'Intervento 1'!$O24*'Intervento 1'!$L24*'Intervento 1'!$M24*'Intervento 1'!$N24</f>
        <v>0</v>
      </c>
      <c r="Q24" s="94"/>
      <c r="R24" s="94"/>
    </row>
    <row r="25" spans="1:18" x14ac:dyDescent="0.2">
      <c r="D25" s="29" t="s">
        <v>39</v>
      </c>
      <c r="E25" s="16" t="s">
        <v>9</v>
      </c>
      <c r="F25" s="23">
        <v>1411.3</v>
      </c>
      <c r="G25" s="16">
        <v>1.39</v>
      </c>
      <c r="H25" s="34">
        <v>3.1E-2</v>
      </c>
      <c r="I25" s="20"/>
      <c r="J25" s="18">
        <f t="shared" si="0"/>
        <v>0</v>
      </c>
      <c r="K25" s="18">
        <f t="shared" si="1"/>
        <v>0</v>
      </c>
      <c r="L25" s="21">
        <v>0.9</v>
      </c>
      <c r="M25" s="21">
        <v>0.8</v>
      </c>
      <c r="N25" s="22">
        <v>1</v>
      </c>
      <c r="O25" s="17">
        <f>'Intervento 1'!$I25*'Intervento 1'!$F25</f>
        <v>0</v>
      </c>
      <c r="P25" s="17">
        <f>'Intervento 1'!$O25*'Intervento 1'!$L25*'Intervento 1'!$M25*'Intervento 1'!$N25</f>
        <v>0</v>
      </c>
      <c r="Q25" s="94"/>
      <c r="R25" s="94"/>
    </row>
    <row r="26" spans="1:18" x14ac:dyDescent="0.2">
      <c r="D26" s="29" t="s">
        <v>40</v>
      </c>
      <c r="E26" s="16" t="s">
        <v>9</v>
      </c>
      <c r="F26" s="23">
        <v>583.70000000000005</v>
      </c>
      <c r="G26" s="24">
        <v>0.92100000000000004</v>
      </c>
      <c r="H26" s="25">
        <v>1.6E-2</v>
      </c>
      <c r="I26" s="20"/>
      <c r="J26" s="18">
        <f t="shared" si="0"/>
        <v>0</v>
      </c>
      <c r="K26" s="18">
        <f t="shared" si="1"/>
        <v>0</v>
      </c>
      <c r="L26" s="21">
        <v>0.85</v>
      </c>
      <c r="M26" s="21">
        <v>0.8</v>
      </c>
      <c r="N26" s="26">
        <v>1</v>
      </c>
      <c r="O26" s="17">
        <f>'Intervento 1'!$I26*'Intervento 1'!$F26</f>
        <v>0</v>
      </c>
      <c r="P26" s="17">
        <f>'Intervento 1'!$O26*'Intervento 1'!$L26*'Intervento 1'!$M26*'Intervento 1'!$N26</f>
        <v>0</v>
      </c>
      <c r="Q26" s="94"/>
      <c r="R26" s="94"/>
    </row>
    <row r="27" spans="1:18" x14ac:dyDescent="0.2">
      <c r="D27" s="15" t="s">
        <v>41</v>
      </c>
      <c r="E27" s="16" t="s">
        <v>8</v>
      </c>
      <c r="F27" s="23">
        <v>502.33333333333331</v>
      </c>
      <c r="G27" s="16">
        <v>1.37</v>
      </c>
      <c r="H27" s="34">
        <v>0.122</v>
      </c>
      <c r="I27" s="20">
        <v>0</v>
      </c>
      <c r="J27" s="18">
        <f t="shared" si="0"/>
        <v>0</v>
      </c>
      <c r="K27" s="18">
        <f t="shared" si="1"/>
        <v>0</v>
      </c>
      <c r="L27" s="21">
        <v>0.9</v>
      </c>
      <c r="M27" s="21">
        <v>0.9</v>
      </c>
      <c r="N27" s="22">
        <v>1</v>
      </c>
      <c r="O27" s="17">
        <f>'Intervento 1'!$I27*'Intervento 1'!$F27</f>
        <v>0</v>
      </c>
      <c r="P27" s="17">
        <f>'Intervento 1'!$O27*'Intervento 1'!$L27*'Intervento 1'!$M27*'Intervento 1'!$N27</f>
        <v>0</v>
      </c>
      <c r="Q27" s="94"/>
      <c r="R27" s="94"/>
    </row>
    <row r="28" spans="1:18" x14ac:dyDescent="0.2">
      <c r="D28" s="15" t="s">
        <v>42</v>
      </c>
      <c r="E28" s="16" t="s">
        <v>8</v>
      </c>
      <c r="F28" s="23">
        <v>421.3</v>
      </c>
      <c r="G28" s="16">
        <v>1.5</v>
      </c>
      <c r="H28" s="34">
        <v>0.13400000000000001</v>
      </c>
      <c r="I28" s="20"/>
      <c r="J28" s="18">
        <f t="shared" si="0"/>
        <v>0</v>
      </c>
      <c r="K28" s="18">
        <f t="shared" si="1"/>
        <v>0</v>
      </c>
      <c r="L28" s="21">
        <v>1</v>
      </c>
      <c r="M28" s="21">
        <v>0.9</v>
      </c>
      <c r="N28" s="22">
        <v>1</v>
      </c>
      <c r="O28" s="17">
        <f>'Intervento 1'!$I28*'Intervento 1'!$F28</f>
        <v>0</v>
      </c>
      <c r="P28" s="17">
        <f>'Intervento 1'!$O28*'Intervento 1'!$L28*'Intervento 1'!$M28*'Intervento 1'!$N28</f>
        <v>0</v>
      </c>
      <c r="Q28" s="94"/>
      <c r="R28" s="94"/>
    </row>
    <row r="29" spans="1:18" x14ac:dyDescent="0.2">
      <c r="D29" s="29" t="s">
        <v>43</v>
      </c>
      <c r="E29" s="16" t="s">
        <v>8</v>
      </c>
      <c r="F29" s="23">
        <v>102.7</v>
      </c>
      <c r="G29" s="24">
        <v>0.82199999999999995</v>
      </c>
      <c r="H29" s="25">
        <v>7.2999999999999995E-2</v>
      </c>
      <c r="I29" s="20"/>
      <c r="J29" s="18">
        <f t="shared" si="0"/>
        <v>0</v>
      </c>
      <c r="K29" s="18">
        <f t="shared" si="1"/>
        <v>0</v>
      </c>
      <c r="L29" s="21">
        <v>0.85</v>
      </c>
      <c r="M29" s="21">
        <v>0.85</v>
      </c>
      <c r="N29" s="26">
        <v>0.85</v>
      </c>
      <c r="O29" s="17">
        <f>'Intervento 1'!$I29*'Intervento 1'!$F29</f>
        <v>0</v>
      </c>
      <c r="P29" s="17">
        <f>'Intervento 1'!$O29*'Intervento 1'!$L29*'Intervento 1'!$M29*'Intervento 1'!$N29</f>
        <v>0</v>
      </c>
      <c r="Q29" s="94"/>
      <c r="R29" s="94"/>
    </row>
    <row r="30" spans="1:18" x14ac:dyDescent="0.2">
      <c r="D30" s="29" t="s">
        <v>44</v>
      </c>
      <c r="E30" s="16" t="s">
        <v>9</v>
      </c>
      <c r="F30" s="23">
        <v>1277.8333333333333</v>
      </c>
      <c r="G30" s="16">
        <v>0.93</v>
      </c>
      <c r="H30" s="34">
        <v>1.7000000000000001E-2</v>
      </c>
      <c r="I30" s="20">
        <v>3</v>
      </c>
      <c r="J30" s="18">
        <f t="shared" si="0"/>
        <v>0</v>
      </c>
      <c r="K30" s="18">
        <f t="shared" si="1"/>
        <v>3</v>
      </c>
      <c r="L30" s="21">
        <v>0.85</v>
      </c>
      <c r="M30" s="21">
        <v>0.8</v>
      </c>
      <c r="N30" s="22">
        <v>1</v>
      </c>
      <c r="O30" s="17">
        <f>'Intervento 1'!$I30*'Intervento 1'!$F30</f>
        <v>3833.5</v>
      </c>
      <c r="P30" s="17">
        <f>'Intervento 1'!$O30*'Intervento 1'!$L30*'Intervento 1'!$M30*'Intervento 1'!$N30</f>
        <v>2606.7800000000002</v>
      </c>
      <c r="Q30" s="94">
        <f>PRODUCT(Tabella3[[#This Row],[NO2 '[kg']]],Tabella3[[#This Row],[Numero di alberi]],Tabella3[[#This Row],[Fattore Correzione NO2]])</f>
        <v>2.3715000000000002</v>
      </c>
      <c r="R30" s="94">
        <f>PRODUCT(Tabella3[[#This Row],[PM2.5 '[kg']]],Tabella3[[#This Row],[Numero di alberi]],Tabella3[[#This Row],[Fattore Correzione PM2.5]])</f>
        <v>4.0800000000000003E-2</v>
      </c>
    </row>
    <row r="31" spans="1:18" x14ac:dyDescent="0.2">
      <c r="D31" s="29" t="s">
        <v>45</v>
      </c>
      <c r="E31" s="16" t="s">
        <v>9</v>
      </c>
      <c r="F31" s="23">
        <v>1125.6666666666667</v>
      </c>
      <c r="G31" s="16">
        <v>1.43</v>
      </c>
      <c r="H31" s="34">
        <v>3.5000000000000003E-2</v>
      </c>
      <c r="I31" s="20"/>
      <c r="J31" s="18">
        <f t="shared" si="0"/>
        <v>0</v>
      </c>
      <c r="K31" s="18">
        <f t="shared" si="1"/>
        <v>0</v>
      </c>
      <c r="L31" s="21">
        <v>0.9</v>
      </c>
      <c r="M31" s="21">
        <v>0.8</v>
      </c>
      <c r="N31" s="22">
        <v>1</v>
      </c>
      <c r="O31" s="17">
        <f>'Intervento 1'!$I31*'Intervento 1'!$F31</f>
        <v>0</v>
      </c>
      <c r="P31" s="17">
        <f>'Intervento 1'!$O31*'Intervento 1'!$L31*'Intervento 1'!$M31*'Intervento 1'!$N31</f>
        <v>0</v>
      </c>
      <c r="Q31" s="94"/>
      <c r="R31" s="94"/>
    </row>
    <row r="32" spans="1:18" x14ac:dyDescent="0.2">
      <c r="D32" s="15" t="s">
        <v>46</v>
      </c>
      <c r="E32" s="16" t="s">
        <v>8</v>
      </c>
      <c r="F32" s="23">
        <v>846.26666666666677</v>
      </c>
      <c r="G32" s="24">
        <v>1.83</v>
      </c>
      <c r="H32" s="34">
        <v>0.18</v>
      </c>
      <c r="I32" s="20"/>
      <c r="J32" s="18">
        <f t="shared" si="0"/>
        <v>0</v>
      </c>
      <c r="K32" s="18">
        <f t="shared" si="1"/>
        <v>0</v>
      </c>
      <c r="L32" s="21">
        <v>1</v>
      </c>
      <c r="M32" s="21">
        <v>1</v>
      </c>
      <c r="N32" s="22">
        <v>1</v>
      </c>
      <c r="O32" s="17">
        <f>'Intervento 1'!$I32*'Intervento 1'!$F32</f>
        <v>0</v>
      </c>
      <c r="P32" s="17">
        <f>'Intervento 1'!$O32*'Intervento 1'!$L32*'Intervento 1'!$M32*'Intervento 1'!$N32</f>
        <v>0</v>
      </c>
      <c r="Q32" s="94"/>
      <c r="R32" s="94"/>
    </row>
    <row r="33" spans="4:18" x14ac:dyDescent="0.2">
      <c r="D33" s="29" t="s">
        <v>47</v>
      </c>
      <c r="E33" s="27" t="s">
        <v>9</v>
      </c>
      <c r="F33" s="31">
        <v>1141.8</v>
      </c>
      <c r="G33" s="24">
        <v>0.89</v>
      </c>
      <c r="H33" s="25">
        <v>1.4999999999999999E-2</v>
      </c>
      <c r="I33" s="20">
        <v>2</v>
      </c>
      <c r="J33" s="18">
        <f t="shared" si="0"/>
        <v>0</v>
      </c>
      <c r="K33" s="18">
        <f t="shared" si="1"/>
        <v>2</v>
      </c>
      <c r="L33" s="21">
        <v>0.85</v>
      </c>
      <c r="M33" s="21">
        <v>0.8</v>
      </c>
      <c r="N33" s="22">
        <v>1</v>
      </c>
      <c r="O33" s="17">
        <f>'Intervento 1'!$I33*'Intervento 1'!$F33</f>
        <v>2283.6</v>
      </c>
      <c r="P33" s="17">
        <f>'Intervento 1'!$O33*'Intervento 1'!$L33*'Intervento 1'!$M33*'Intervento 1'!$N33</f>
        <v>1552.848</v>
      </c>
      <c r="Q33" s="94">
        <f>PRODUCT(Tabella3[[#This Row],[NO2 '[kg']]],Tabella3[[#This Row],[Numero di alberi]],Tabella3[[#This Row],[Fattore Correzione NO2]])</f>
        <v>1.5129999999999999</v>
      </c>
      <c r="R33" s="94">
        <f>PRODUCT(Tabella3[[#This Row],[PM2.5 '[kg']]],Tabella3[[#This Row],[Numero di alberi]],Tabella3[[#This Row],[Fattore Correzione PM2.5]])</f>
        <v>2.4E-2</v>
      </c>
    </row>
    <row r="34" spans="4:18" x14ac:dyDescent="0.2">
      <c r="D34" s="29" t="s">
        <v>48</v>
      </c>
      <c r="E34" s="16" t="s">
        <v>9</v>
      </c>
      <c r="F34" s="31">
        <v>1272.7</v>
      </c>
      <c r="G34" s="24">
        <v>1.32</v>
      </c>
      <c r="H34" s="25">
        <v>2.5000000000000001E-2</v>
      </c>
      <c r="I34" s="20"/>
      <c r="J34" s="18">
        <f t="shared" si="0"/>
        <v>0</v>
      </c>
      <c r="K34" s="18">
        <f t="shared" si="1"/>
        <v>0</v>
      </c>
      <c r="L34" s="21">
        <v>0.9</v>
      </c>
      <c r="M34" s="21">
        <v>0.8</v>
      </c>
      <c r="N34" s="22">
        <v>1</v>
      </c>
      <c r="O34" s="17">
        <f>'Intervento 1'!$I34*'Intervento 1'!$F34</f>
        <v>0</v>
      </c>
      <c r="P34" s="17">
        <f>'Intervento 1'!$O34*'Intervento 1'!$L34*'Intervento 1'!$M34*'Intervento 1'!$N34</f>
        <v>0</v>
      </c>
      <c r="Q34" s="94"/>
      <c r="R34" s="94"/>
    </row>
    <row r="35" spans="4:18" x14ac:dyDescent="0.2">
      <c r="D35" s="29" t="s">
        <v>49</v>
      </c>
      <c r="E35" s="16" t="s">
        <v>9</v>
      </c>
      <c r="F35" s="23">
        <v>474.4666666666667</v>
      </c>
      <c r="G35" s="24">
        <v>1.1100000000000001</v>
      </c>
      <c r="H35" s="25">
        <v>1.9E-2</v>
      </c>
      <c r="I35" s="20"/>
      <c r="J35" s="18">
        <f t="shared" ref="J35:J57" si="2">IF(E35="sempreverdi",I35,0)</f>
        <v>0</v>
      </c>
      <c r="K35" s="18">
        <f t="shared" ref="K35:K57" si="3">IF(E35="decidue",I35,0)</f>
        <v>0</v>
      </c>
      <c r="L35" s="21">
        <v>0.9</v>
      </c>
      <c r="M35" s="21">
        <v>0.8</v>
      </c>
      <c r="N35" s="22">
        <v>1</v>
      </c>
      <c r="O35" s="17">
        <f>'Intervento 1'!$I35*'Intervento 1'!$F35</f>
        <v>0</v>
      </c>
      <c r="P35" s="17">
        <f>'Intervento 1'!$O35*'Intervento 1'!$L35*'Intervento 1'!$M35*'Intervento 1'!$N35</f>
        <v>0</v>
      </c>
      <c r="Q35" s="94"/>
      <c r="R35" s="94"/>
    </row>
    <row r="36" spans="4:18" x14ac:dyDescent="0.2">
      <c r="D36" s="29" t="s">
        <v>50</v>
      </c>
      <c r="E36" s="16" t="s">
        <v>9</v>
      </c>
      <c r="F36" s="23">
        <v>790.5333333333333</v>
      </c>
      <c r="G36" s="24">
        <v>1.0415606446140799</v>
      </c>
      <c r="H36" s="25">
        <v>1.8528660094925157E-2</v>
      </c>
      <c r="I36" s="20"/>
      <c r="J36" s="18">
        <f t="shared" si="2"/>
        <v>0</v>
      </c>
      <c r="K36" s="18">
        <f t="shared" si="3"/>
        <v>0</v>
      </c>
      <c r="L36" s="21">
        <v>0.85</v>
      </c>
      <c r="M36" s="21">
        <v>0.8</v>
      </c>
      <c r="N36" s="22">
        <v>0.85</v>
      </c>
      <c r="O36" s="17">
        <f>'Intervento 1'!$I36*'Intervento 1'!$F36</f>
        <v>0</v>
      </c>
      <c r="P36" s="17">
        <f>'Intervento 1'!$O36*'Intervento 1'!$L36*'Intervento 1'!$M36*'Intervento 1'!$N36</f>
        <v>0</v>
      </c>
      <c r="Q36" s="94"/>
      <c r="R36" s="94"/>
    </row>
    <row r="37" spans="4:18" x14ac:dyDescent="0.2">
      <c r="D37" s="29" t="s">
        <v>51</v>
      </c>
      <c r="E37" s="16" t="s">
        <v>9</v>
      </c>
      <c r="F37" s="23">
        <v>109.26666666666667</v>
      </c>
      <c r="G37" s="24">
        <v>0.34944868532654816</v>
      </c>
      <c r="H37" s="25">
        <v>6.6192040890836025E-3</v>
      </c>
      <c r="I37" s="20"/>
      <c r="J37" s="36">
        <f t="shared" si="2"/>
        <v>0</v>
      </c>
      <c r="K37" s="18">
        <f t="shared" si="3"/>
        <v>0</v>
      </c>
      <c r="L37" s="21">
        <v>0.8</v>
      </c>
      <c r="M37" s="21">
        <v>0.8</v>
      </c>
      <c r="N37" s="22">
        <v>1</v>
      </c>
      <c r="O37" s="17">
        <f>'Intervento 1'!$I37*'Intervento 1'!$F37</f>
        <v>0</v>
      </c>
      <c r="P37" s="17">
        <f>'Intervento 1'!$O37*'Intervento 1'!$L37*'Intervento 1'!$M37*'Intervento 1'!$N37</f>
        <v>0</v>
      </c>
      <c r="Q37" s="94"/>
      <c r="R37" s="94"/>
    </row>
    <row r="38" spans="4:18" x14ac:dyDescent="0.2">
      <c r="D38" s="15" t="s">
        <v>52</v>
      </c>
      <c r="E38" s="16" t="s">
        <v>8</v>
      </c>
      <c r="F38" s="23">
        <v>432.7</v>
      </c>
      <c r="G38" s="24">
        <v>1.27</v>
      </c>
      <c r="H38" s="25">
        <v>0.114</v>
      </c>
      <c r="I38" s="20"/>
      <c r="J38" s="18">
        <f t="shared" si="2"/>
        <v>0</v>
      </c>
      <c r="K38" s="18">
        <f t="shared" si="3"/>
        <v>0</v>
      </c>
      <c r="L38" s="21">
        <v>0.9</v>
      </c>
      <c r="M38" s="21">
        <v>0.9</v>
      </c>
      <c r="N38" s="26">
        <v>1</v>
      </c>
      <c r="O38" s="17">
        <f>'Intervento 1'!$I38*'Intervento 1'!$F38</f>
        <v>0</v>
      </c>
      <c r="P38" s="17">
        <f>'Intervento 1'!$O38*'Intervento 1'!$L38*'Intervento 1'!$M38*'Intervento 1'!$N38</f>
        <v>0</v>
      </c>
      <c r="Q38" s="94"/>
      <c r="R38" s="94"/>
    </row>
    <row r="39" spans="4:18" x14ac:dyDescent="0.2">
      <c r="D39" s="15" t="s">
        <v>53</v>
      </c>
      <c r="E39" s="16" t="s">
        <v>8</v>
      </c>
      <c r="F39" s="23">
        <v>495</v>
      </c>
      <c r="G39" s="24">
        <v>1.18</v>
      </c>
      <c r="H39" s="25">
        <v>0.13469999999999999</v>
      </c>
      <c r="I39" s="20"/>
      <c r="J39" s="18">
        <f t="shared" si="2"/>
        <v>0</v>
      </c>
      <c r="K39" s="18">
        <f t="shared" si="3"/>
        <v>0</v>
      </c>
      <c r="L39" s="21">
        <v>0.9</v>
      </c>
      <c r="M39" s="21">
        <v>0.9</v>
      </c>
      <c r="N39" s="22">
        <v>0.9</v>
      </c>
      <c r="O39" s="17">
        <f>'Intervento 1'!$I39*'Intervento 1'!$F39</f>
        <v>0</v>
      </c>
      <c r="P39" s="17">
        <f>'Intervento 1'!$O39*'Intervento 1'!$L39*'Intervento 1'!$M39*'Intervento 1'!$N39</f>
        <v>0</v>
      </c>
      <c r="Q39" s="94"/>
      <c r="R39" s="94"/>
    </row>
    <row r="40" spans="4:18" x14ac:dyDescent="0.2">
      <c r="D40" s="29" t="s">
        <v>54</v>
      </c>
      <c r="E40" s="16" t="s">
        <v>8</v>
      </c>
      <c r="F40" s="23">
        <v>543.0333333333333</v>
      </c>
      <c r="G40" s="24">
        <v>1.061916878710772</v>
      </c>
      <c r="H40" s="25">
        <v>9.8017524644030685E-2</v>
      </c>
      <c r="I40" s="20"/>
      <c r="J40" s="18">
        <f t="shared" si="2"/>
        <v>0</v>
      </c>
      <c r="K40" s="18">
        <f t="shared" si="3"/>
        <v>0</v>
      </c>
      <c r="L40" s="21">
        <v>0.85</v>
      </c>
      <c r="M40" s="21">
        <v>0.9</v>
      </c>
      <c r="N40" s="22">
        <v>0.9</v>
      </c>
      <c r="O40" s="17">
        <f>'Intervento 1'!$I40*'Intervento 1'!$F40</f>
        <v>0</v>
      </c>
      <c r="P40" s="17">
        <f>'Intervento 1'!$O40*'Intervento 1'!$L40*'Intervento 1'!$M40*'Intervento 1'!$N40</f>
        <v>0</v>
      </c>
      <c r="Q40" s="94"/>
      <c r="R40" s="94"/>
    </row>
    <row r="41" spans="4:18" x14ac:dyDescent="0.2">
      <c r="D41" s="29" t="s">
        <v>55</v>
      </c>
      <c r="E41" s="16" t="s">
        <v>9</v>
      </c>
      <c r="F41" s="23">
        <v>1014.5666666666666</v>
      </c>
      <c r="G41" s="24">
        <v>1.5759117896522477</v>
      </c>
      <c r="H41" s="25">
        <v>3.2398685651697699E-2</v>
      </c>
      <c r="I41" s="20"/>
      <c r="J41" s="18">
        <f t="shared" si="2"/>
        <v>0</v>
      </c>
      <c r="K41" s="18">
        <f t="shared" si="3"/>
        <v>0</v>
      </c>
      <c r="L41" s="21">
        <v>1</v>
      </c>
      <c r="M41" s="21">
        <v>0.8</v>
      </c>
      <c r="N41" s="22">
        <v>0.9</v>
      </c>
      <c r="O41" s="17">
        <f>'Intervento 1'!$I41*'Intervento 1'!$F41</f>
        <v>0</v>
      </c>
      <c r="P41" s="17">
        <f>'Intervento 1'!$O41*'Intervento 1'!$L41*'Intervento 1'!$M41*'Intervento 1'!$N41</f>
        <v>0</v>
      </c>
      <c r="Q41" s="94"/>
      <c r="R41" s="94"/>
    </row>
    <row r="42" spans="4:18" x14ac:dyDescent="0.2">
      <c r="D42" s="29" t="s">
        <v>56</v>
      </c>
      <c r="E42" s="16" t="s">
        <v>9</v>
      </c>
      <c r="F42" s="23">
        <v>1160.5</v>
      </c>
      <c r="G42" s="24">
        <v>0.74215436810856661</v>
      </c>
      <c r="H42" s="25">
        <v>1.2471705001825486E-2</v>
      </c>
      <c r="I42" s="20"/>
      <c r="J42" s="18">
        <f t="shared" si="2"/>
        <v>0</v>
      </c>
      <c r="K42" s="18">
        <f t="shared" si="3"/>
        <v>0</v>
      </c>
      <c r="L42" s="21">
        <v>0.85</v>
      </c>
      <c r="M42" s="21">
        <v>0.8</v>
      </c>
      <c r="N42" s="22">
        <v>0.9</v>
      </c>
      <c r="O42" s="17">
        <f>'Intervento 1'!$I42*'Intervento 1'!$F42</f>
        <v>0</v>
      </c>
      <c r="P42" s="17">
        <f>'Intervento 1'!$O42*'Intervento 1'!$L42*'Intervento 1'!$M42*'Intervento 1'!$N42</f>
        <v>0</v>
      </c>
      <c r="Q42" s="94"/>
      <c r="R42" s="94"/>
    </row>
    <row r="43" spans="4:18" x14ac:dyDescent="0.2">
      <c r="D43" s="29" t="s">
        <v>57</v>
      </c>
      <c r="E43" s="16" t="s">
        <v>9</v>
      </c>
      <c r="F43" s="23">
        <v>1160.5</v>
      </c>
      <c r="G43" s="24">
        <v>0.75</v>
      </c>
      <c r="H43" s="25">
        <v>1.2E-2</v>
      </c>
      <c r="I43" s="20"/>
      <c r="J43" s="18">
        <f t="shared" si="2"/>
        <v>0</v>
      </c>
      <c r="K43" s="18">
        <f t="shared" si="3"/>
        <v>0</v>
      </c>
      <c r="L43" s="21">
        <v>0.85</v>
      </c>
      <c r="M43" s="21">
        <v>0.8</v>
      </c>
      <c r="N43" s="22">
        <v>0.9</v>
      </c>
      <c r="O43" s="17">
        <f>'Intervento 1'!$I43*'Intervento 1'!$F43</f>
        <v>0</v>
      </c>
      <c r="P43" s="17">
        <f>'Intervento 1'!$O43*'Intervento 1'!$L43*'Intervento 1'!$M43*'Intervento 1'!$N43</f>
        <v>0</v>
      </c>
      <c r="Q43" s="94"/>
      <c r="R43" s="94"/>
    </row>
    <row r="44" spans="4:18" x14ac:dyDescent="0.2">
      <c r="D44" s="29" t="s">
        <v>58</v>
      </c>
      <c r="E44" s="16" t="s">
        <v>9</v>
      </c>
      <c r="F44" s="23">
        <v>998.79999999999984</v>
      </c>
      <c r="G44" s="24">
        <v>0.94486853265479231</v>
      </c>
      <c r="H44" s="25">
        <v>1.6184738955823296E-2</v>
      </c>
      <c r="I44" s="20"/>
      <c r="J44" s="18">
        <f t="shared" si="2"/>
        <v>0</v>
      </c>
      <c r="K44" s="18">
        <f t="shared" si="3"/>
        <v>0</v>
      </c>
      <c r="L44" s="21">
        <v>0.85</v>
      </c>
      <c r="M44" s="21">
        <v>0.8</v>
      </c>
      <c r="N44" s="22">
        <v>1</v>
      </c>
      <c r="O44" s="17">
        <f>'Intervento 1'!$I44*'Intervento 1'!$F44</f>
        <v>0</v>
      </c>
      <c r="P44" s="17">
        <f>'Intervento 1'!$O44*'Intervento 1'!$L44*'Intervento 1'!$M44*'Intervento 1'!$N44</f>
        <v>0</v>
      </c>
      <c r="Q44" s="94"/>
      <c r="R44" s="94"/>
    </row>
    <row r="45" spans="4:18" x14ac:dyDescent="0.2">
      <c r="D45" s="29" t="s">
        <v>59</v>
      </c>
      <c r="E45" s="27" t="s">
        <v>9</v>
      </c>
      <c r="F45" s="23">
        <v>1064.4333333333334</v>
      </c>
      <c r="G45" s="24">
        <v>1.1299999999999999</v>
      </c>
      <c r="H45" s="25">
        <v>0.02</v>
      </c>
      <c r="I45" s="20"/>
      <c r="J45" s="18">
        <f t="shared" si="2"/>
        <v>0</v>
      </c>
      <c r="K45" s="18">
        <f t="shared" si="3"/>
        <v>0</v>
      </c>
      <c r="L45" s="21">
        <v>0.9</v>
      </c>
      <c r="M45" s="21">
        <v>0.8</v>
      </c>
      <c r="N45" s="22">
        <v>1</v>
      </c>
      <c r="O45" s="17">
        <f>'Intervento 1'!$I45*'Intervento 1'!$F45</f>
        <v>0</v>
      </c>
      <c r="P45" s="17">
        <f>'Intervento 1'!$O45*'Intervento 1'!$L45*'Intervento 1'!$M45*'Intervento 1'!$N45</f>
        <v>0</v>
      </c>
      <c r="Q45" s="94"/>
      <c r="R45" s="94"/>
    </row>
    <row r="46" spans="4:18" x14ac:dyDescent="0.2">
      <c r="D46" s="29" t="s">
        <v>60</v>
      </c>
      <c r="E46" s="16" t="s">
        <v>9</v>
      </c>
      <c r="F46" s="23">
        <v>1020.0666666666666</v>
      </c>
      <c r="G46" s="24">
        <v>1.0296861747243429</v>
      </c>
      <c r="H46" s="25">
        <v>1.6188389923329684E-2</v>
      </c>
      <c r="I46" s="20"/>
      <c r="J46" s="18">
        <f t="shared" si="2"/>
        <v>0</v>
      </c>
      <c r="K46" s="18">
        <f t="shared" si="3"/>
        <v>0</v>
      </c>
      <c r="L46" s="21">
        <v>0.85</v>
      </c>
      <c r="M46" s="21">
        <v>0.8</v>
      </c>
      <c r="N46" s="22">
        <v>0.85</v>
      </c>
      <c r="O46" s="17">
        <f>'Intervento 1'!$I46*'Intervento 1'!$F46</f>
        <v>0</v>
      </c>
      <c r="P46" s="17">
        <f>'Intervento 1'!$O46*'Intervento 1'!$L46*'Intervento 1'!$M46*'Intervento 1'!$N46</f>
        <v>0</v>
      </c>
      <c r="Q46" s="94"/>
      <c r="R46" s="94"/>
    </row>
    <row r="47" spans="4:18" x14ac:dyDescent="0.2">
      <c r="D47" s="15" t="s">
        <v>61</v>
      </c>
      <c r="E47" s="16" t="s">
        <v>8</v>
      </c>
      <c r="F47" s="16">
        <v>748</v>
      </c>
      <c r="G47" s="16">
        <v>1.44</v>
      </c>
      <c r="H47" s="34">
        <v>0.124</v>
      </c>
      <c r="I47" s="20">
        <v>3</v>
      </c>
      <c r="J47" s="18">
        <f t="shared" si="2"/>
        <v>3</v>
      </c>
      <c r="K47" s="18">
        <f t="shared" si="3"/>
        <v>0</v>
      </c>
      <c r="L47" s="21">
        <v>0.9</v>
      </c>
      <c r="M47" s="21">
        <v>0.9</v>
      </c>
      <c r="N47" s="22">
        <v>0.85</v>
      </c>
      <c r="O47" s="17">
        <f>'Intervento 1'!$I47*'Intervento 1'!$F47</f>
        <v>2244</v>
      </c>
      <c r="P47" s="17">
        <f>'Intervento 1'!$O47*'Intervento 1'!$L47*'Intervento 1'!$M47*'Intervento 1'!$N47</f>
        <v>1544.9940000000001</v>
      </c>
      <c r="Q47" s="94">
        <f>PRODUCT(Tabella3[[#This Row],[NO2 '[kg']]],Tabella3[[#This Row],[Numero di alberi]],Tabella3[[#This Row],[Fattore Correzione NO2]])</f>
        <v>3.8880000000000003</v>
      </c>
      <c r="R47" s="94">
        <f>PRODUCT(Tabella3[[#This Row],[PM2.5 '[kg']]],Tabella3[[#This Row],[Numero di alberi]],Tabella3[[#This Row],[Fattore Correzione PM2.5]])</f>
        <v>0.33479999999999999</v>
      </c>
    </row>
    <row r="48" spans="4:18" x14ac:dyDescent="0.2">
      <c r="D48" s="29" t="s">
        <v>62</v>
      </c>
      <c r="E48" s="16" t="s">
        <v>9</v>
      </c>
      <c r="F48" s="23">
        <v>1138.1333333333332</v>
      </c>
      <c r="G48" s="24">
        <v>0.98</v>
      </c>
      <c r="H48" s="25">
        <v>1.4999999999999999E-2</v>
      </c>
      <c r="I48" s="20"/>
      <c r="J48" s="18">
        <f t="shared" si="2"/>
        <v>0</v>
      </c>
      <c r="K48" s="18">
        <f t="shared" si="3"/>
        <v>0</v>
      </c>
      <c r="L48" s="21">
        <v>0.85</v>
      </c>
      <c r="M48" s="21">
        <v>0.8</v>
      </c>
      <c r="N48" s="22">
        <v>0.9</v>
      </c>
      <c r="O48" s="17">
        <f>'Intervento 1'!$I48*'Intervento 1'!$F48</f>
        <v>0</v>
      </c>
      <c r="P48" s="17">
        <f>'Intervento 1'!$O48*'Intervento 1'!$L48*'Intervento 1'!$M48*'Intervento 1'!$N48</f>
        <v>0</v>
      </c>
      <c r="Q48" s="94"/>
      <c r="R48" s="94"/>
    </row>
    <row r="49" spans="4:19" x14ac:dyDescent="0.2">
      <c r="D49" s="29" t="s">
        <v>63</v>
      </c>
      <c r="E49" s="16" t="s">
        <v>9</v>
      </c>
      <c r="F49" s="23">
        <v>1612.9666666666665</v>
      </c>
      <c r="G49" s="24">
        <v>1.2103477523324853</v>
      </c>
      <c r="H49" s="25">
        <v>2.062066447608616E-2</v>
      </c>
      <c r="I49" s="20"/>
      <c r="J49" s="18">
        <f t="shared" si="2"/>
        <v>0</v>
      </c>
      <c r="K49" s="18">
        <f t="shared" si="3"/>
        <v>0</v>
      </c>
      <c r="L49" s="21">
        <v>0.9</v>
      </c>
      <c r="M49" s="21">
        <v>0.8</v>
      </c>
      <c r="N49" s="22">
        <v>0.9</v>
      </c>
      <c r="O49" s="17">
        <f>'Intervento 1'!$I49*'Intervento 1'!$F49</f>
        <v>0</v>
      </c>
      <c r="P49" s="17">
        <f>'Intervento 1'!$O49*'Intervento 1'!$L49*'Intervento 1'!$M49*'Intervento 1'!$N49</f>
        <v>0</v>
      </c>
      <c r="Q49" s="94"/>
      <c r="R49" s="94"/>
    </row>
    <row r="50" spans="4:19" x14ac:dyDescent="0.2">
      <c r="D50" s="29" t="s">
        <v>64</v>
      </c>
      <c r="E50" s="16" t="s">
        <v>9</v>
      </c>
      <c r="F50" s="23">
        <v>1183.2333333333333</v>
      </c>
      <c r="G50" s="24">
        <v>0.88888888888888895</v>
      </c>
      <c r="H50" s="37">
        <v>1.4884994523548741E-2</v>
      </c>
      <c r="I50" s="20"/>
      <c r="J50" s="18">
        <f t="shared" si="2"/>
        <v>0</v>
      </c>
      <c r="K50" s="18">
        <f t="shared" si="3"/>
        <v>0</v>
      </c>
      <c r="L50" s="21">
        <v>0.85</v>
      </c>
      <c r="M50" s="21">
        <v>0.8</v>
      </c>
      <c r="N50" s="22">
        <v>0.9</v>
      </c>
      <c r="O50" s="17">
        <f>'Intervento 1'!$I50*'Intervento 1'!$F50</f>
        <v>0</v>
      </c>
      <c r="P50" s="17">
        <f>'Intervento 1'!$O50*'Intervento 1'!$L50*'Intervento 1'!$M50*'Intervento 1'!$N50</f>
        <v>0</v>
      </c>
      <c r="Q50" s="94"/>
      <c r="R50" s="94"/>
    </row>
    <row r="51" spans="4:19" x14ac:dyDescent="0.2">
      <c r="D51" s="29" t="s">
        <v>65</v>
      </c>
      <c r="E51" s="16" t="s">
        <v>9</v>
      </c>
      <c r="F51" s="23">
        <v>83.6</v>
      </c>
      <c r="G51" s="24">
        <v>0.318</v>
      </c>
      <c r="H51" s="38">
        <v>4.7000000000000002E-3</v>
      </c>
      <c r="I51" s="20"/>
      <c r="J51" s="36">
        <f t="shared" si="2"/>
        <v>0</v>
      </c>
      <c r="K51" s="18">
        <f t="shared" si="3"/>
        <v>0</v>
      </c>
      <c r="L51" s="21">
        <v>0.8</v>
      </c>
      <c r="M51" s="21">
        <v>0.8</v>
      </c>
      <c r="N51" s="26">
        <v>1</v>
      </c>
      <c r="O51" s="17">
        <f>'Intervento 1'!$I51*'Intervento 1'!$F51</f>
        <v>0</v>
      </c>
      <c r="P51" s="17">
        <f>'Intervento 1'!$O51*'Intervento 1'!$L51*'Intervento 1'!$M51*'Intervento 1'!$N51</f>
        <v>0</v>
      </c>
      <c r="Q51" s="94"/>
      <c r="R51" s="94"/>
    </row>
    <row r="52" spans="4:19" x14ac:dyDescent="0.2">
      <c r="D52" s="29" t="s">
        <v>66</v>
      </c>
      <c r="E52" s="16" t="s">
        <v>8</v>
      </c>
      <c r="F52" s="23">
        <v>569.80000000000007</v>
      </c>
      <c r="G52" s="24">
        <v>0.78</v>
      </c>
      <c r="H52" s="25">
        <v>1.0999999999999999E-2</v>
      </c>
      <c r="I52" s="20"/>
      <c r="J52" s="18">
        <f t="shared" si="2"/>
        <v>0</v>
      </c>
      <c r="K52" s="18">
        <f t="shared" si="3"/>
        <v>0</v>
      </c>
      <c r="L52" s="21">
        <v>0.85</v>
      </c>
      <c r="M52" s="21">
        <v>0.8</v>
      </c>
      <c r="N52" s="22">
        <v>1</v>
      </c>
      <c r="O52" s="17">
        <f>'Intervento 1'!$I52*'Intervento 1'!$F52</f>
        <v>0</v>
      </c>
      <c r="P52" s="17">
        <f>'Intervento 1'!$O52*'Intervento 1'!$L52*'Intervento 1'!$M52*'Intervento 1'!$N52</f>
        <v>0</v>
      </c>
      <c r="Q52" s="94"/>
      <c r="R52" s="94"/>
    </row>
    <row r="53" spans="4:19" x14ac:dyDescent="0.2">
      <c r="D53" s="15" t="s">
        <v>67</v>
      </c>
      <c r="E53" s="16" t="s">
        <v>8</v>
      </c>
      <c r="F53" s="31">
        <v>257.76666666666665</v>
      </c>
      <c r="G53" s="24">
        <v>0.89</v>
      </c>
      <c r="H53" s="25">
        <v>0.1</v>
      </c>
      <c r="I53" s="20"/>
      <c r="J53" s="18">
        <f t="shared" si="2"/>
        <v>0</v>
      </c>
      <c r="K53" s="18">
        <f t="shared" si="3"/>
        <v>0</v>
      </c>
      <c r="L53" s="21">
        <v>0.85</v>
      </c>
      <c r="M53" s="21">
        <v>0.9</v>
      </c>
      <c r="N53" s="22">
        <v>0.9</v>
      </c>
      <c r="O53" s="17">
        <f>'Intervento 1'!$I53*'Intervento 1'!$F53</f>
        <v>0</v>
      </c>
      <c r="P53" s="17">
        <f>'Intervento 1'!$O53*'Intervento 1'!$L53*'Intervento 1'!$M53*'Intervento 1'!$N53</f>
        <v>0</v>
      </c>
      <c r="Q53" s="94"/>
      <c r="R53" s="94"/>
    </row>
    <row r="54" spans="4:19" x14ac:dyDescent="0.2">
      <c r="D54" s="29" t="s">
        <v>68</v>
      </c>
      <c r="E54" s="16" t="s">
        <v>9</v>
      </c>
      <c r="F54" s="23">
        <v>650.4666666666667</v>
      </c>
      <c r="G54" s="24">
        <v>0.83375742154368104</v>
      </c>
      <c r="H54" s="25">
        <v>1.6502373128879151E-2</v>
      </c>
      <c r="I54" s="20"/>
      <c r="J54" s="18">
        <f t="shared" si="2"/>
        <v>0</v>
      </c>
      <c r="K54" s="18">
        <f t="shared" si="3"/>
        <v>0</v>
      </c>
      <c r="L54" s="21">
        <v>0.85</v>
      </c>
      <c r="M54" s="21">
        <v>0.8</v>
      </c>
      <c r="N54" s="22">
        <v>1</v>
      </c>
      <c r="O54" s="17">
        <f>'Intervento 1'!$I54*'Intervento 1'!$F54</f>
        <v>0</v>
      </c>
      <c r="P54" s="17">
        <f>'Intervento 1'!$O54*'Intervento 1'!$L54*'Intervento 1'!$M54*'Intervento 1'!$N54</f>
        <v>0</v>
      </c>
      <c r="Q54" s="94"/>
      <c r="R54" s="94"/>
    </row>
    <row r="55" spans="4:19" x14ac:dyDescent="0.2">
      <c r="D55" s="29" t="s">
        <v>69</v>
      </c>
      <c r="E55" s="18" t="s">
        <v>9</v>
      </c>
      <c r="F55" s="23">
        <v>1271.2333333333333</v>
      </c>
      <c r="G55" s="24">
        <v>1.4681933842239185</v>
      </c>
      <c r="H55" s="25">
        <v>2.9448703906535225E-2</v>
      </c>
      <c r="I55" s="20"/>
      <c r="J55" s="18">
        <f t="shared" si="2"/>
        <v>0</v>
      </c>
      <c r="K55" s="18">
        <f t="shared" si="3"/>
        <v>0</v>
      </c>
      <c r="L55" s="21">
        <v>1</v>
      </c>
      <c r="M55" s="21">
        <v>0.8</v>
      </c>
      <c r="N55" s="22">
        <v>0.9</v>
      </c>
      <c r="O55" s="17">
        <f>'Intervento 1'!$I55*'Intervento 1'!$F55</f>
        <v>0</v>
      </c>
      <c r="P55" s="17">
        <f>'Intervento 1'!$O55*'Intervento 1'!$L55*'Intervento 1'!$M55*'Intervento 1'!$N55</f>
        <v>0</v>
      </c>
      <c r="Q55" s="94"/>
      <c r="R55" s="94"/>
    </row>
    <row r="56" spans="4:19" x14ac:dyDescent="0.2">
      <c r="D56" s="29" t="s">
        <v>70</v>
      </c>
      <c r="E56" s="16" t="s">
        <v>9</v>
      </c>
      <c r="F56" s="23">
        <v>829.4</v>
      </c>
      <c r="G56" s="24">
        <v>1.115351993214589</v>
      </c>
      <c r="H56" s="25">
        <v>2.1358159912376783E-2</v>
      </c>
      <c r="I56" s="20"/>
      <c r="J56" s="18">
        <f t="shared" si="2"/>
        <v>0</v>
      </c>
      <c r="K56" s="18">
        <f t="shared" si="3"/>
        <v>0</v>
      </c>
      <c r="L56" s="21">
        <v>0.9</v>
      </c>
      <c r="M56" s="21">
        <v>0.8</v>
      </c>
      <c r="N56" s="22">
        <v>0.9</v>
      </c>
      <c r="O56" s="17">
        <f>'Intervento 1'!$I56*'Intervento 1'!$F56</f>
        <v>0</v>
      </c>
      <c r="P56" s="17">
        <f>'Intervento 1'!$O56*'Intervento 1'!$L56*'Intervento 1'!$M56*'Intervento 1'!$N56</f>
        <v>0</v>
      </c>
      <c r="Q56" s="94"/>
      <c r="R56" s="94"/>
    </row>
    <row r="57" spans="4:19" ht="16" thickBot="1" x14ac:dyDescent="0.25">
      <c r="D57" s="39" t="s">
        <v>71</v>
      </c>
      <c r="E57" s="40" t="s">
        <v>8</v>
      </c>
      <c r="F57" s="41">
        <v>462.7</v>
      </c>
      <c r="G57" s="42">
        <v>0.60299999999999998</v>
      </c>
      <c r="H57" s="43">
        <v>5.0999999999999997E-2</v>
      </c>
      <c r="I57" s="44"/>
      <c r="J57" s="45">
        <f t="shared" si="2"/>
        <v>0</v>
      </c>
      <c r="K57" s="45">
        <f t="shared" si="3"/>
        <v>0</v>
      </c>
      <c r="L57" s="45">
        <v>0.8</v>
      </c>
      <c r="M57" s="45">
        <v>0.85</v>
      </c>
      <c r="N57" s="46">
        <v>1</v>
      </c>
      <c r="O57" s="41">
        <f>'Intervento 1'!$I57*'Intervento 1'!$F57</f>
        <v>0</v>
      </c>
      <c r="P57" s="41">
        <f>'Intervento 1'!$O57*'Intervento 1'!$L57*'Intervento 1'!$M57*'Intervento 1'!$N57</f>
        <v>0</v>
      </c>
      <c r="Q57" s="94"/>
      <c r="R57" s="94"/>
    </row>
    <row r="58" spans="4:19" s="1" customFormat="1" x14ac:dyDescent="0.2">
      <c r="D58" s="47"/>
      <c r="E58" s="48"/>
      <c r="F58" s="35"/>
      <c r="G58" s="49"/>
      <c r="H58" s="50"/>
      <c r="I58" s="48"/>
      <c r="J58" s="48"/>
      <c r="K58" s="48"/>
      <c r="L58" s="48"/>
      <c r="M58" s="48"/>
      <c r="N58" s="48"/>
      <c r="O58" s="48"/>
      <c r="P58" s="35"/>
    </row>
    <row r="59" spans="4:19" s="51" customFormat="1" x14ac:dyDescent="0.2">
      <c r="D59" s="52" t="s">
        <v>72</v>
      </c>
      <c r="E59" s="53"/>
      <c r="F59" s="54"/>
      <c r="G59" s="55"/>
      <c r="H59" s="55"/>
      <c r="I59" s="52">
        <f>SUM('Intervento 1'!$I$3:$I$57)</f>
        <v>12</v>
      </c>
      <c r="J59" s="52">
        <f>SUM($J$3:$J$57)</f>
        <v>3</v>
      </c>
      <c r="K59" s="52">
        <f>SUM($K$3:$K$57)</f>
        <v>9</v>
      </c>
      <c r="L59" s="53"/>
      <c r="M59" s="53"/>
      <c r="N59" s="53" t="s">
        <v>89</v>
      </c>
      <c r="O59" s="56">
        <f>SUM('Intervento 1'!$O$3:$O$57)/1000</f>
        <v>13.362800000000002</v>
      </c>
      <c r="P59" s="56">
        <f>SUM('Intervento 1'!$P$3:$P$57)/1000</f>
        <v>8.9255672000000015</v>
      </c>
      <c r="Q59" s="95">
        <f>SUM(Q5,Q19,Q30+Q33+Q47)</f>
        <v>12.691500000000001</v>
      </c>
      <c r="R59" s="96">
        <f>SUM(R5,R19+R30+R33+R47)</f>
        <v>0.51919999999999999</v>
      </c>
      <c r="S59" s="51" t="s">
        <v>90</v>
      </c>
    </row>
    <row r="60" spans="4:19" x14ac:dyDescent="0.2">
      <c r="F60" s="57"/>
    </row>
    <row r="61" spans="4:19" x14ac:dyDescent="0.2">
      <c r="P61" s="57"/>
    </row>
  </sheetData>
  <mergeCells count="1">
    <mergeCell ref="F1:H1"/>
  </mergeCells>
  <dataValidations disablePrompts="1" count="1">
    <dataValidation type="list" allowBlank="1" showInputMessage="1" showErrorMessage="1" sqref="E3:E58">
      <formula1>$A$17:$A$17</formula1>
    </dataValidation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B1" workbookViewId="0">
      <selection activeCell="E42" sqref="E42"/>
    </sheetView>
  </sheetViews>
  <sheetFormatPr baseColWidth="10" defaultColWidth="8.83203125" defaultRowHeight="15" x14ac:dyDescent="0.2"/>
  <cols>
    <col min="1" max="1" width="9.1640625" hidden="1" customWidth="1"/>
    <col min="2" max="2" width="9.1640625" customWidth="1"/>
    <col min="3" max="3" width="30.1640625" customWidth="1"/>
    <col min="4" max="4" width="20.83203125" style="32" customWidth="1"/>
    <col min="5" max="5" width="21.33203125" style="32" customWidth="1"/>
    <col min="6" max="6" width="12.6640625" style="32" customWidth="1"/>
    <col min="7" max="7" width="24.6640625" customWidth="1"/>
    <col min="8" max="8" width="22.33203125" customWidth="1"/>
    <col min="9" max="9" width="20.5" customWidth="1"/>
    <col min="10" max="16" width="12.1640625" customWidth="1"/>
    <col min="17" max="17" width="9.1640625" customWidth="1"/>
  </cols>
  <sheetData>
    <row r="1" spans="1:9" x14ac:dyDescent="0.2">
      <c r="C1" s="58"/>
    </row>
    <row r="2" spans="1:9" x14ac:dyDescent="0.2">
      <c r="C2" s="59" t="s">
        <v>73</v>
      </c>
      <c r="D2" s="60">
        <f>COUNTA('Intervento 1'!$I$3:$I$57)</f>
        <v>6</v>
      </c>
    </row>
    <row r="3" spans="1:9" ht="16" x14ac:dyDescent="0.2">
      <c r="C3" s="61" t="s">
        <v>74</v>
      </c>
      <c r="D3" s="62">
        <f>IF(AND('Intervento 1'!$J$59&gt;0,'Intervento 1'!$K$59&gt;0),1,0.95)</f>
        <v>1</v>
      </c>
    </row>
    <row r="4" spans="1:9" ht="16" x14ac:dyDescent="0.2">
      <c r="C4" s="63" t="s">
        <v>75</v>
      </c>
      <c r="D4" s="64">
        <f>IF($D$2=$A$12,0.8,0)+IF(AND($D$2&gt;$A$12,$D$2&lt;=$A$13),0.85,0)+IF(AND($D$2&gt;$A$13,$D$2&lt;=$A$14),0.9,0)+IF(AND($D$2&gt;$A$14,$D$2&lt;=$A$15),0.95,0)+IF($D$2&gt;$A$15,1,0)</f>
        <v>0.9</v>
      </c>
    </row>
    <row r="5" spans="1:9" ht="16" thickBot="1" x14ac:dyDescent="0.25"/>
    <row r="6" spans="1:9" ht="16" thickBot="1" x14ac:dyDescent="0.25">
      <c r="C6" s="65" t="s">
        <v>76</v>
      </c>
      <c r="D6" s="66">
        <f>$D$3*$D$4</f>
        <v>0.9</v>
      </c>
      <c r="E6" s="67"/>
      <c r="F6" s="67"/>
      <c r="G6" s="3"/>
      <c r="H6" s="68"/>
      <c r="I6" s="68"/>
    </row>
    <row r="7" spans="1:9" ht="16" thickBot="1" x14ac:dyDescent="0.25">
      <c r="G7" s="69"/>
      <c r="H7" s="48"/>
      <c r="I7" s="48"/>
    </row>
    <row r="8" spans="1:9" ht="19.5" customHeight="1" thickBot="1" x14ac:dyDescent="0.25">
      <c r="C8" s="98" t="s">
        <v>77</v>
      </c>
      <c r="D8" s="98"/>
      <c r="E8" s="70">
        <f>'Intervento 1'!$P$59*$D$6</f>
        <v>8.0330104800000015</v>
      </c>
      <c r="G8" s="69"/>
      <c r="H8" s="48"/>
      <c r="I8" s="48"/>
    </row>
    <row r="9" spans="1:9" ht="16" thickBot="1" x14ac:dyDescent="0.25">
      <c r="C9" s="71"/>
      <c r="D9" s="71"/>
      <c r="E9" s="50"/>
      <c r="G9" s="69"/>
      <c r="H9" s="48"/>
      <c r="I9" s="48"/>
    </row>
    <row r="10" spans="1:9" ht="19.5" customHeight="1" thickBot="1" x14ac:dyDescent="0.25">
      <c r="C10" s="72" t="s">
        <v>78</v>
      </c>
      <c r="D10" s="73" t="s">
        <v>79</v>
      </c>
      <c r="E10" s="48"/>
      <c r="G10" s="69"/>
      <c r="H10" s="48"/>
      <c r="I10" s="74"/>
    </row>
    <row r="11" spans="1:9" ht="19.5" customHeight="1" x14ac:dyDescent="0.2">
      <c r="C11" s="75" t="s">
        <v>80</v>
      </c>
      <c r="D11" s="76">
        <v>3</v>
      </c>
      <c r="G11" s="69"/>
      <c r="H11" s="48"/>
      <c r="I11" s="74"/>
    </row>
    <row r="12" spans="1:9" ht="19.5" customHeight="1" x14ac:dyDescent="0.2">
      <c r="A12">
        <v>1</v>
      </c>
      <c r="C12" s="77" t="s">
        <v>81</v>
      </c>
      <c r="D12" s="78">
        <v>6</v>
      </c>
      <c r="E12" s="49"/>
      <c r="G12" s="69"/>
      <c r="H12" s="48"/>
      <c r="I12" s="74"/>
    </row>
    <row r="13" spans="1:9" ht="19.5" customHeight="1" x14ac:dyDescent="0.2">
      <c r="A13">
        <v>3</v>
      </c>
      <c r="C13" s="77" t="s">
        <v>82</v>
      </c>
      <c r="D13" s="78">
        <v>9</v>
      </c>
      <c r="E13" s="74"/>
      <c r="G13" s="69"/>
      <c r="H13" s="48"/>
      <c r="I13" s="74"/>
    </row>
    <row r="14" spans="1:9" ht="16.5" customHeight="1" x14ac:dyDescent="0.2">
      <c r="A14">
        <v>6</v>
      </c>
      <c r="C14" s="77" t="s">
        <v>83</v>
      </c>
      <c r="D14" s="78">
        <v>12</v>
      </c>
      <c r="E14" s="48"/>
      <c r="G14" s="69"/>
      <c r="H14" s="48"/>
      <c r="I14" s="74"/>
    </row>
    <row r="15" spans="1:9" ht="16.5" customHeight="1" x14ac:dyDescent="0.2">
      <c r="A15">
        <v>10</v>
      </c>
      <c r="C15" s="77" t="s">
        <v>84</v>
      </c>
      <c r="D15" s="79">
        <v>15</v>
      </c>
      <c r="E15" s="80"/>
      <c r="G15" s="69"/>
      <c r="H15" s="49"/>
      <c r="I15" s="74"/>
    </row>
    <row r="16" spans="1:9" ht="16.5" customHeight="1" x14ac:dyDescent="0.2">
      <c r="C16" s="77" t="s">
        <v>85</v>
      </c>
      <c r="D16" s="81">
        <v>18</v>
      </c>
      <c r="E16" s="48"/>
      <c r="G16" s="69"/>
      <c r="H16" s="48"/>
      <c r="I16" s="74"/>
    </row>
    <row r="17" spans="3:9" ht="16.5" customHeight="1" thickBot="1" x14ac:dyDescent="0.25">
      <c r="C17" s="82" t="s">
        <v>86</v>
      </c>
      <c r="D17" s="83">
        <v>20</v>
      </c>
      <c r="E17" s="68"/>
      <c r="G17" s="69"/>
      <c r="H17" s="48"/>
      <c r="I17" s="74"/>
    </row>
    <row r="18" spans="3:9" ht="16.5" customHeight="1" thickBot="1" x14ac:dyDescent="0.25">
      <c r="C18" s="84"/>
      <c r="D18" s="85"/>
      <c r="E18" s="35"/>
      <c r="G18" s="69"/>
      <c r="H18" s="48"/>
      <c r="I18" s="74"/>
    </row>
    <row r="19" spans="3:9" ht="16.5" customHeight="1" thickBot="1" x14ac:dyDescent="0.25">
      <c r="C19" s="86" t="s">
        <v>79</v>
      </c>
      <c r="D19" s="87">
        <f>IF(E8&lt;100,3,0)+IF(AND(E8&gt;=100,E8&lt;1500),6,0)+IF(AND(E8&gt;=1500,E8&lt;3000),9,0)+IF(AND(E8&gt;=3000,E8&lt;4500),12,0)+IF(AND(E8&gt;=4500,E8&lt;6000),15,0)+IF(AND(E8&gt;=6000,E8&lt;7500),18,0)+IF(E8&gt;=7500,20,)</f>
        <v>3</v>
      </c>
      <c r="E19" s="35"/>
      <c r="G19" s="69"/>
      <c r="H19" s="48"/>
      <c r="I19" s="74"/>
    </row>
    <row r="20" spans="3:9" ht="16.5" customHeight="1" x14ac:dyDescent="0.2">
      <c r="C20" s="67"/>
      <c r="D20" s="88"/>
      <c r="E20" s="35"/>
      <c r="G20" s="69"/>
      <c r="H20" s="48"/>
      <c r="I20" s="74"/>
    </row>
    <row r="21" spans="3:9" ht="16.5" customHeight="1" x14ac:dyDescent="0.2">
      <c r="E21" s="35"/>
      <c r="G21" s="69"/>
      <c r="H21" s="49"/>
      <c r="I21" s="74"/>
    </row>
    <row r="22" spans="3:9" ht="16.5" customHeight="1" x14ac:dyDescent="0.2">
      <c r="E22" s="35"/>
      <c r="G22" s="69"/>
      <c r="H22" s="48"/>
      <c r="I22" s="74"/>
    </row>
    <row r="23" spans="3:9" ht="16.5" customHeight="1" x14ac:dyDescent="0.2">
      <c r="E23" s="85"/>
      <c r="G23" s="69"/>
      <c r="H23" s="48"/>
      <c r="I23" s="74"/>
    </row>
    <row r="24" spans="3:9" ht="16.5" customHeight="1" x14ac:dyDescent="0.2">
      <c r="E24" s="85"/>
      <c r="G24" s="69"/>
      <c r="H24" s="48"/>
      <c r="I24" s="74"/>
    </row>
    <row r="25" spans="3:9" ht="19.5" customHeight="1" x14ac:dyDescent="0.2">
      <c r="E25" s="48"/>
      <c r="G25" s="69"/>
      <c r="H25" s="48"/>
      <c r="I25" s="74"/>
    </row>
    <row r="26" spans="3:9" ht="16.5" customHeight="1" x14ac:dyDescent="0.2">
      <c r="E26" s="48"/>
      <c r="G26" s="69"/>
      <c r="H26" s="48"/>
      <c r="I26" s="74"/>
    </row>
    <row r="27" spans="3:9" ht="16.5" customHeight="1" x14ac:dyDescent="0.2">
      <c r="E27" s="48"/>
      <c r="G27" s="69"/>
      <c r="H27" s="48"/>
      <c r="I27" s="74"/>
    </row>
    <row r="28" spans="3:9" ht="16.5" customHeight="1" x14ac:dyDescent="0.2">
      <c r="C28" s="67"/>
      <c r="D28" s="88"/>
      <c r="E28" s="48"/>
      <c r="G28" s="69"/>
      <c r="H28" s="48"/>
      <c r="I28" s="74"/>
    </row>
    <row r="29" spans="3:9" ht="16.5" customHeight="1" x14ac:dyDescent="0.2">
      <c r="E29" s="48"/>
      <c r="G29" s="69"/>
      <c r="H29" s="48"/>
      <c r="I29" s="74"/>
    </row>
    <row r="30" spans="3:9" ht="16.5" customHeight="1" x14ac:dyDescent="0.2">
      <c r="C30" s="3"/>
      <c r="D30" s="89"/>
      <c r="E30" s="48"/>
      <c r="G30" s="69"/>
      <c r="H30" s="48"/>
      <c r="I30" s="74"/>
    </row>
    <row r="31" spans="3:9" ht="16.5" customHeight="1" x14ac:dyDescent="0.2">
      <c r="C31" s="67"/>
      <c r="D31" s="88"/>
      <c r="E31" s="48"/>
      <c r="G31" s="69"/>
      <c r="H31" s="48"/>
      <c r="I31" s="74"/>
    </row>
    <row r="32" spans="3:9" ht="16.5" customHeight="1" x14ac:dyDescent="0.2">
      <c r="C32" s="67"/>
      <c r="D32" s="88"/>
      <c r="E32" s="48"/>
      <c r="G32" s="69"/>
      <c r="H32" s="48"/>
      <c r="I32" s="74"/>
    </row>
    <row r="33" spans="3:9" ht="16.5" customHeight="1" x14ac:dyDescent="0.2">
      <c r="C33" s="67"/>
      <c r="D33" s="88"/>
      <c r="E33" s="48"/>
      <c r="G33" s="69"/>
      <c r="H33" s="48"/>
      <c r="I33" s="74"/>
    </row>
    <row r="34" spans="3:9" ht="16.5" customHeight="1" x14ac:dyDescent="0.2">
      <c r="C34" s="67"/>
      <c r="D34" s="88"/>
      <c r="E34" s="48"/>
      <c r="G34" s="69"/>
      <c r="H34" s="48"/>
      <c r="I34" s="74"/>
    </row>
    <row r="35" spans="3:9" ht="16.5" customHeight="1" x14ac:dyDescent="0.2">
      <c r="C35" s="67"/>
      <c r="D35" s="88"/>
      <c r="E35" s="48"/>
      <c r="G35" s="69"/>
      <c r="H35" s="48"/>
      <c r="I35" s="74"/>
    </row>
    <row r="36" spans="3:9" ht="16.5" customHeight="1" x14ac:dyDescent="0.2">
      <c r="C36" s="67"/>
      <c r="D36" s="88"/>
      <c r="E36" s="48"/>
      <c r="G36" s="69"/>
      <c r="H36" s="48"/>
      <c r="I36" s="74"/>
    </row>
    <row r="37" spans="3:9" ht="16.5" customHeight="1" x14ac:dyDescent="0.2">
      <c r="C37" s="67"/>
      <c r="D37" s="88"/>
      <c r="E37" s="48"/>
      <c r="G37" s="69"/>
      <c r="H37" s="48"/>
      <c r="I37" s="74"/>
    </row>
    <row r="38" spans="3:9" ht="16.5" customHeight="1" x14ac:dyDescent="0.2">
      <c r="C38" s="67"/>
      <c r="D38" s="88"/>
      <c r="E38" s="48"/>
      <c r="G38" s="69"/>
      <c r="H38" s="48"/>
      <c r="I38" s="74"/>
    </row>
    <row r="39" spans="3:9" ht="16.5" customHeight="1" x14ac:dyDescent="0.2">
      <c r="C39" s="67"/>
      <c r="D39" s="88"/>
      <c r="E39" s="48"/>
      <c r="G39" s="69"/>
      <c r="H39" s="48"/>
      <c r="I39" s="74"/>
    </row>
    <row r="40" spans="3:9" ht="16.5" customHeight="1" x14ac:dyDescent="0.2">
      <c r="C40" s="67"/>
      <c r="D40" s="88"/>
      <c r="E40" s="48"/>
      <c r="G40" s="69"/>
      <c r="H40" s="48"/>
      <c r="I40" s="74"/>
    </row>
    <row r="41" spans="3:9" ht="16.5" customHeight="1" x14ac:dyDescent="0.2">
      <c r="C41" s="67"/>
      <c r="D41" s="88"/>
      <c r="E41" s="48"/>
      <c r="G41" s="69"/>
      <c r="H41" s="48"/>
      <c r="I41" s="74"/>
    </row>
    <row r="42" spans="3:9" ht="16.5" customHeight="1" x14ac:dyDescent="0.2">
      <c r="C42" s="67"/>
      <c r="D42" s="88"/>
      <c r="E42" s="48"/>
      <c r="G42" s="69"/>
      <c r="H42" s="48"/>
      <c r="I42" s="74"/>
    </row>
    <row r="43" spans="3:9" ht="16.5" customHeight="1" x14ac:dyDescent="0.2">
      <c r="C43" s="67"/>
      <c r="D43" s="88"/>
      <c r="E43" s="48"/>
      <c r="G43" s="69"/>
      <c r="H43" s="48"/>
      <c r="I43" s="74"/>
    </row>
    <row r="44" spans="3:9" ht="16.5" customHeight="1" x14ac:dyDescent="0.2">
      <c r="C44" s="67"/>
      <c r="D44" s="88"/>
      <c r="E44" s="48"/>
      <c r="G44" s="69"/>
      <c r="H44" s="48"/>
      <c r="I44" s="74"/>
    </row>
    <row r="45" spans="3:9" ht="16.5" customHeight="1" x14ac:dyDescent="0.2">
      <c r="C45" s="67"/>
      <c r="D45" s="88"/>
      <c r="E45" s="48"/>
      <c r="G45" s="69"/>
      <c r="H45" s="48"/>
      <c r="I45" s="74"/>
    </row>
    <row r="46" spans="3:9" ht="16.5" customHeight="1" x14ac:dyDescent="0.2">
      <c r="C46" s="67"/>
      <c r="D46" s="88"/>
      <c r="E46" s="48"/>
      <c r="G46" s="69"/>
      <c r="H46" s="48"/>
      <c r="I46" s="74"/>
    </row>
    <row r="47" spans="3:9" ht="16.5" customHeight="1" x14ac:dyDescent="0.2">
      <c r="C47" s="67"/>
      <c r="D47" s="88"/>
      <c r="E47" s="48"/>
      <c r="G47" s="69"/>
      <c r="H47" s="48"/>
      <c r="I47" s="74"/>
    </row>
    <row r="48" spans="3:9" ht="16.5" customHeight="1" x14ac:dyDescent="0.2">
      <c r="C48" s="67"/>
      <c r="D48" s="88"/>
      <c r="E48" s="48"/>
      <c r="G48" s="69"/>
      <c r="H48" s="48"/>
      <c r="I48" s="74"/>
    </row>
    <row r="49" spans="3:9" ht="16.5" customHeight="1" x14ac:dyDescent="0.2">
      <c r="C49" s="67"/>
      <c r="D49" s="88"/>
      <c r="E49" s="48"/>
      <c r="G49" s="69"/>
      <c r="H49" s="48"/>
      <c r="I49" s="74"/>
    </row>
    <row r="50" spans="3:9" ht="16.5" customHeight="1" x14ac:dyDescent="0.2">
      <c r="C50" s="67"/>
      <c r="D50" s="88"/>
      <c r="E50" s="48"/>
      <c r="G50" s="69"/>
      <c r="H50" s="48"/>
      <c r="I50" s="74"/>
    </row>
    <row r="51" spans="3:9" ht="16.5" customHeight="1" x14ac:dyDescent="0.2">
      <c r="C51" s="67"/>
      <c r="D51" s="88"/>
      <c r="E51" s="48"/>
      <c r="G51" s="69"/>
      <c r="H51" s="48"/>
      <c r="I51" s="74"/>
    </row>
    <row r="52" spans="3:9" ht="16.5" customHeight="1" x14ac:dyDescent="0.2">
      <c r="C52" s="67"/>
      <c r="D52" s="88"/>
      <c r="E52" s="48"/>
      <c r="G52" s="69"/>
      <c r="H52" s="48"/>
      <c r="I52" s="74"/>
    </row>
    <row r="53" spans="3:9" ht="16.5" customHeight="1" x14ac:dyDescent="0.2">
      <c r="C53" s="67"/>
      <c r="D53" s="88"/>
      <c r="E53" s="48"/>
      <c r="G53" s="69"/>
      <c r="H53" s="48"/>
      <c r="I53" s="74"/>
    </row>
    <row r="54" spans="3:9" ht="16.5" customHeight="1" x14ac:dyDescent="0.2">
      <c r="C54" s="67"/>
      <c r="D54" s="88"/>
      <c r="E54" s="48"/>
      <c r="G54" s="69"/>
      <c r="H54" s="48"/>
      <c r="I54" s="74"/>
    </row>
    <row r="55" spans="3:9" ht="16.5" customHeight="1" x14ac:dyDescent="0.2">
      <c r="C55" s="67"/>
      <c r="D55" s="88"/>
      <c r="E55" s="48"/>
      <c r="G55" s="69"/>
      <c r="H55" s="48"/>
      <c r="I55" s="74"/>
    </row>
    <row r="56" spans="3:9" ht="16.5" customHeight="1" x14ac:dyDescent="0.2">
      <c r="C56" s="67"/>
      <c r="D56" s="88"/>
      <c r="E56" s="48"/>
      <c r="G56" s="69"/>
      <c r="H56" s="48"/>
      <c r="I56" s="74"/>
    </row>
    <row r="57" spans="3:9" ht="16.5" customHeight="1" x14ac:dyDescent="0.2">
      <c r="C57" s="67"/>
      <c r="D57" s="88"/>
      <c r="E57" s="48"/>
      <c r="G57" s="69"/>
      <c r="H57" s="48"/>
      <c r="I57" s="74"/>
    </row>
    <row r="58" spans="3:9" ht="16.5" customHeight="1" x14ac:dyDescent="0.2">
      <c r="C58" s="67"/>
      <c r="D58" s="88"/>
      <c r="E58" s="48"/>
      <c r="G58" s="69"/>
      <c r="H58" s="48"/>
      <c r="I58" s="74"/>
    </row>
    <row r="59" spans="3:9" ht="16.5" customHeight="1" x14ac:dyDescent="0.2">
      <c r="C59" s="67"/>
      <c r="D59" s="88"/>
      <c r="E59" s="48"/>
      <c r="G59" s="1"/>
      <c r="H59" s="1"/>
      <c r="I59" s="1"/>
    </row>
    <row r="60" spans="3:9" x14ac:dyDescent="0.2">
      <c r="G60" s="90"/>
      <c r="H60" s="91"/>
      <c r="I60" s="91"/>
    </row>
    <row r="61" spans="3:9" x14ac:dyDescent="0.2">
      <c r="C61" s="91"/>
      <c r="D61" s="48"/>
      <c r="G61" s="90"/>
      <c r="H61" s="91"/>
      <c r="I61" s="92"/>
    </row>
    <row r="62" spans="3:9" x14ac:dyDescent="0.2">
      <c r="G62" s="1"/>
      <c r="H62" s="1"/>
      <c r="I62" s="1"/>
    </row>
    <row r="63" spans="3:9" x14ac:dyDescent="0.2">
      <c r="G63" s="90"/>
      <c r="H63" s="91"/>
      <c r="I63" s="93"/>
    </row>
    <row r="64" spans="3:9" x14ac:dyDescent="0.2">
      <c r="C64" s="1"/>
      <c r="D64" s="48"/>
      <c r="G64" s="1"/>
      <c r="H64" s="1"/>
      <c r="I64" s="1"/>
    </row>
    <row r="65" spans="3:9" x14ac:dyDescent="0.2">
      <c r="C65" s="1"/>
      <c r="D65" s="48"/>
      <c r="G65" s="1"/>
      <c r="H65" s="1"/>
      <c r="I65" s="1"/>
    </row>
    <row r="66" spans="3:9" x14ac:dyDescent="0.2">
      <c r="C66" s="1"/>
      <c r="D66" s="48"/>
      <c r="G66" s="1"/>
      <c r="H66" s="1"/>
      <c r="I66" s="1"/>
    </row>
    <row r="67" spans="3:9" x14ac:dyDescent="0.2">
      <c r="C67" s="1"/>
      <c r="D67" s="48"/>
      <c r="G67" s="1"/>
      <c r="H67" s="1"/>
      <c r="I67" s="1"/>
    </row>
    <row r="68" spans="3:9" x14ac:dyDescent="0.2">
      <c r="C68" s="1"/>
      <c r="D68" s="48"/>
      <c r="G68" s="1"/>
      <c r="H68" s="1"/>
      <c r="I68" s="1"/>
    </row>
    <row r="69" spans="3:9" x14ac:dyDescent="0.2">
      <c r="C69" s="1"/>
      <c r="D69" s="48"/>
    </row>
    <row r="70" spans="3:9" x14ac:dyDescent="0.2">
      <c r="C70" s="1"/>
      <c r="D70" s="48"/>
    </row>
  </sheetData>
  <mergeCells count="1">
    <mergeCell ref="C8:D8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9"/>
  <sheetViews>
    <sheetView topLeftCell="E42" workbookViewId="0">
      <selection activeCell="H86" sqref="H86"/>
    </sheetView>
  </sheetViews>
  <sheetFormatPr baseColWidth="10" defaultRowHeight="15" x14ac:dyDescent="0.2"/>
  <cols>
    <col min="2" max="2" width="21.5" customWidth="1"/>
    <col min="3" max="3" width="25" customWidth="1"/>
    <col min="4" max="4" width="18.6640625" customWidth="1"/>
    <col min="5" max="5" width="19.1640625" customWidth="1"/>
    <col min="6" max="6" width="17.83203125" customWidth="1"/>
    <col min="7" max="7" width="23.33203125" customWidth="1"/>
    <col min="8" max="8" width="20" customWidth="1"/>
    <col min="9" max="9" width="11.5" customWidth="1"/>
    <col min="10" max="10" width="23.83203125" customWidth="1"/>
    <col min="11" max="11" width="24.5" customWidth="1"/>
    <col min="12" max="12" width="23.33203125" customWidth="1"/>
    <col min="13" max="13" width="17.83203125" customWidth="1"/>
    <col min="14" max="14" width="26.83203125" customWidth="1"/>
    <col min="15" max="15" width="18.6640625" customWidth="1"/>
    <col min="16" max="16" width="16.5" customWidth="1"/>
  </cols>
  <sheetData>
    <row r="2" spans="2:16" ht="17" thickBot="1" x14ac:dyDescent="0.25"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t="s">
        <v>87</v>
      </c>
      <c r="P2" t="s">
        <v>91</v>
      </c>
    </row>
    <row r="3" spans="2:16" x14ac:dyDescent="0.2">
      <c r="B3" s="6" t="s">
        <v>15</v>
      </c>
      <c r="C3" s="7" t="s">
        <v>8</v>
      </c>
      <c r="D3" s="8">
        <v>618.92999999999995</v>
      </c>
      <c r="E3" s="9">
        <v>1.29</v>
      </c>
      <c r="F3" s="10">
        <v>0.14000000000000001</v>
      </c>
      <c r="G3" s="11"/>
      <c r="H3" s="9">
        <f t="shared" ref="H3:H57" si="0">IF(C3="sempreverdi",G3,0)</f>
        <v>0</v>
      </c>
      <c r="I3" s="9">
        <f t="shared" ref="I3:I57" si="1">IF(C3="decidue",G3,0)</f>
        <v>0</v>
      </c>
      <c r="J3" s="12">
        <v>0.9</v>
      </c>
      <c r="K3" s="12">
        <v>1</v>
      </c>
      <c r="L3" s="13">
        <v>0.9</v>
      </c>
      <c r="M3" s="14">
        <f>'[1]Intervento 1'!$I3*'[1]Intervento 1'!$F3</f>
        <v>0</v>
      </c>
      <c r="N3" s="14">
        <f>'[1]Intervento 1'!$O3*'[1]Intervento 1'!$L3*'[1]Intervento 1'!$M3*'[1]Intervento 1'!$N3</f>
        <v>0</v>
      </c>
      <c r="O3" s="94"/>
      <c r="P3" s="94"/>
    </row>
    <row r="4" spans="2:16" x14ac:dyDescent="0.2">
      <c r="B4" s="15" t="s">
        <v>16</v>
      </c>
      <c r="C4" s="16" t="s">
        <v>9</v>
      </c>
      <c r="D4" s="17">
        <v>214.86666666666667</v>
      </c>
      <c r="E4" s="18">
        <v>0.69</v>
      </c>
      <c r="F4" s="19">
        <v>1.4E-2</v>
      </c>
      <c r="G4" s="20"/>
      <c r="H4" s="18">
        <f t="shared" si="0"/>
        <v>0</v>
      </c>
      <c r="I4" s="18">
        <f t="shared" si="1"/>
        <v>0</v>
      </c>
      <c r="J4" s="21">
        <v>0.8</v>
      </c>
      <c r="K4" s="21">
        <v>0.8</v>
      </c>
      <c r="L4" s="22">
        <v>0.9</v>
      </c>
      <c r="M4" s="17">
        <f>'[1]Intervento 1'!$I4*'[1]Intervento 1'!$F4</f>
        <v>0</v>
      </c>
      <c r="N4" s="17">
        <f>'[1]Intervento 1'!$O4*'[1]Intervento 1'!$L4*'[1]Intervento 1'!$M4*'[1]Intervento 1'!$N4</f>
        <v>0</v>
      </c>
      <c r="O4" s="94"/>
      <c r="P4" s="94"/>
    </row>
    <row r="5" spans="2:16" x14ac:dyDescent="0.2">
      <c r="B5" s="15" t="s">
        <v>17</v>
      </c>
      <c r="C5" s="16" t="s">
        <v>9</v>
      </c>
      <c r="D5" s="23">
        <v>1480.6</v>
      </c>
      <c r="E5" s="24">
        <v>1.49</v>
      </c>
      <c r="F5" s="25">
        <v>3.1E-2</v>
      </c>
      <c r="G5" s="20">
        <v>8</v>
      </c>
      <c r="H5" s="18">
        <f t="shared" si="0"/>
        <v>0</v>
      </c>
      <c r="I5" s="18">
        <f t="shared" si="1"/>
        <v>8</v>
      </c>
      <c r="J5" s="21">
        <v>1</v>
      </c>
      <c r="K5" s="21">
        <v>0.8</v>
      </c>
      <c r="L5" s="22">
        <v>0.9</v>
      </c>
      <c r="M5" s="17">
        <f>'[1]Intervento 1'!$I5*'[1]Intervento 1'!$F5</f>
        <v>11844.8</v>
      </c>
      <c r="N5" s="17">
        <f>'[1]Intervento 1'!$O5*'[1]Intervento 1'!$L5*'[1]Intervento 1'!$M5*'[1]Intervento 1'!$N5</f>
        <v>8528.2560000000012</v>
      </c>
      <c r="O5" s="94">
        <f>PRODUCT(Tabella33[[#This Row],[NO2 '[kg']]],Tabella33[[#This Row],[Numero di alberi]]+Tabella33[[#This Row],[Fattore Correzione NO2]])</f>
        <v>13.41</v>
      </c>
      <c r="P5" s="94">
        <f>PRODUCT(Tabella33[[#This Row],[PM2.5 '[kg']]],Tabella33[[#This Row],[Numero di alberi]]+Tabella33[[#This Row],[Fattore Correzione PM2.5]])</f>
        <v>0.27280000000000004</v>
      </c>
    </row>
    <row r="6" spans="2:16" x14ac:dyDescent="0.2">
      <c r="B6" s="15" t="s">
        <v>18</v>
      </c>
      <c r="C6" s="16" t="s">
        <v>9</v>
      </c>
      <c r="D6" s="23">
        <v>1115</v>
      </c>
      <c r="E6" s="24">
        <v>1.3169999999999999</v>
      </c>
      <c r="F6" s="25">
        <v>2.5999999999999999E-2</v>
      </c>
      <c r="G6" s="20"/>
      <c r="H6" s="18">
        <f t="shared" si="0"/>
        <v>0</v>
      </c>
      <c r="I6" s="18">
        <f t="shared" si="1"/>
        <v>0</v>
      </c>
      <c r="J6" s="21">
        <v>0.9</v>
      </c>
      <c r="K6" s="21">
        <v>0.8</v>
      </c>
      <c r="L6" s="26">
        <v>0.9</v>
      </c>
      <c r="M6" s="17">
        <f>'[1]Intervento 1'!$I6*'[1]Intervento 1'!$F6</f>
        <v>0</v>
      </c>
      <c r="N6" s="17">
        <f>'[1]Intervento 1'!$O6*'[1]Intervento 1'!$L6*'[1]Intervento 1'!$M6*'[1]Intervento 1'!$N6</f>
        <v>0</v>
      </c>
      <c r="O6" s="94"/>
      <c r="P6" s="94"/>
    </row>
    <row r="7" spans="2:16" x14ac:dyDescent="0.2">
      <c r="B7" s="15" t="s">
        <v>19</v>
      </c>
      <c r="C7" s="27" t="s">
        <v>9</v>
      </c>
      <c r="D7" s="28">
        <v>1247</v>
      </c>
      <c r="E7" s="21">
        <v>1.3</v>
      </c>
      <c r="F7" s="22">
        <v>2.9000000000000001E-2</v>
      </c>
      <c r="G7" s="20"/>
      <c r="H7" s="18">
        <f t="shared" si="0"/>
        <v>0</v>
      </c>
      <c r="I7" s="18">
        <f t="shared" si="1"/>
        <v>0</v>
      </c>
      <c r="J7" s="21">
        <v>0.9</v>
      </c>
      <c r="K7" s="21">
        <v>0.8</v>
      </c>
      <c r="L7" s="22">
        <v>1</v>
      </c>
      <c r="M7" s="17">
        <f>'[1]Intervento 1'!$I7*'[1]Intervento 1'!$F7</f>
        <v>0</v>
      </c>
      <c r="N7" s="17">
        <f>'[1]Intervento 1'!$O7*'[1]Intervento 1'!$L7*'[1]Intervento 1'!$M7*'[1]Intervento 1'!$N7</f>
        <v>0</v>
      </c>
      <c r="O7" s="94"/>
      <c r="P7" s="94"/>
    </row>
    <row r="8" spans="2:16" x14ac:dyDescent="0.2">
      <c r="B8" s="29" t="s">
        <v>20</v>
      </c>
      <c r="C8" s="16" t="s">
        <v>9</v>
      </c>
      <c r="D8" s="17">
        <v>537.9</v>
      </c>
      <c r="E8" s="18">
        <v>0.92</v>
      </c>
      <c r="F8" s="19">
        <v>0.02</v>
      </c>
      <c r="G8" s="20"/>
      <c r="H8" s="18">
        <f t="shared" si="0"/>
        <v>0</v>
      </c>
      <c r="I8" s="18">
        <f t="shared" si="1"/>
        <v>0</v>
      </c>
      <c r="J8" s="21">
        <v>0.85</v>
      </c>
      <c r="K8" s="21">
        <v>0.8</v>
      </c>
      <c r="L8" s="30">
        <v>0.75</v>
      </c>
      <c r="M8" s="17">
        <f>'[1]Intervento 1'!$I8*'[1]Intervento 1'!$F8</f>
        <v>0</v>
      </c>
      <c r="N8" s="17">
        <f>'[1]Intervento 1'!$O8*'[1]Intervento 1'!$L8*'[1]Intervento 1'!$M8*'[1]Intervento 1'!$N8</f>
        <v>0</v>
      </c>
      <c r="O8" s="94"/>
      <c r="P8" s="94"/>
    </row>
    <row r="9" spans="2:16" x14ac:dyDescent="0.2">
      <c r="B9" s="29" t="s">
        <v>21</v>
      </c>
      <c r="C9" s="16" t="s">
        <v>9</v>
      </c>
      <c r="D9" s="17">
        <v>1794.4666666666665</v>
      </c>
      <c r="E9" s="18">
        <v>0.76</v>
      </c>
      <c r="F9" s="19">
        <v>0.02</v>
      </c>
      <c r="G9" s="20"/>
      <c r="H9" s="18">
        <f t="shared" si="0"/>
        <v>0</v>
      </c>
      <c r="I9" s="18">
        <f t="shared" si="1"/>
        <v>0</v>
      </c>
      <c r="J9" s="21">
        <v>0.85</v>
      </c>
      <c r="K9" s="21">
        <v>0.8</v>
      </c>
      <c r="L9" s="30">
        <v>0.75</v>
      </c>
      <c r="M9" s="17">
        <f>'[1]Intervento 1'!$I9*'[1]Intervento 1'!$F9</f>
        <v>0</v>
      </c>
      <c r="N9" s="17">
        <f>'[1]Intervento 1'!$O9*'[1]Intervento 1'!$L9*'[1]Intervento 1'!$M9*'[1]Intervento 1'!$N9</f>
        <v>0</v>
      </c>
      <c r="O9" s="94"/>
      <c r="P9" s="94"/>
    </row>
    <row r="10" spans="2:16" x14ac:dyDescent="0.2">
      <c r="B10" s="15" t="s">
        <v>22</v>
      </c>
      <c r="C10" s="16" t="s">
        <v>9</v>
      </c>
      <c r="D10" s="31">
        <v>935</v>
      </c>
      <c r="E10" s="32">
        <v>1.3</v>
      </c>
      <c r="F10" s="33">
        <v>2.1999999999999999E-2</v>
      </c>
      <c r="G10" s="20"/>
      <c r="H10" s="18">
        <f t="shared" si="0"/>
        <v>0</v>
      </c>
      <c r="I10" s="18">
        <f t="shared" si="1"/>
        <v>0</v>
      </c>
      <c r="J10" s="21">
        <v>0.9</v>
      </c>
      <c r="K10" s="21">
        <v>0.8</v>
      </c>
      <c r="L10" s="22">
        <v>0.85</v>
      </c>
      <c r="M10" s="17">
        <f>'[1]Intervento 1'!$I10*'[1]Intervento 1'!$F10</f>
        <v>0</v>
      </c>
      <c r="N10" s="17">
        <f>'[1]Intervento 1'!$O10*'[1]Intervento 1'!$L10*'[1]Intervento 1'!$M10*'[1]Intervento 1'!$N10</f>
        <v>0</v>
      </c>
      <c r="O10" s="94"/>
      <c r="P10" s="94"/>
    </row>
    <row r="11" spans="2:16" x14ac:dyDescent="0.2">
      <c r="B11" s="29" t="s">
        <v>23</v>
      </c>
      <c r="C11" s="16" t="s">
        <v>9</v>
      </c>
      <c r="D11" s="23">
        <v>1311.9333333333334</v>
      </c>
      <c r="E11" s="16">
        <v>1.1000000000000001</v>
      </c>
      <c r="F11" s="34">
        <v>1.4999999999999999E-2</v>
      </c>
      <c r="G11" s="20"/>
      <c r="H11" s="18">
        <f t="shared" si="0"/>
        <v>0</v>
      </c>
      <c r="I11" s="18">
        <f t="shared" si="1"/>
        <v>0</v>
      </c>
      <c r="J11" s="21">
        <v>0.9</v>
      </c>
      <c r="K11" s="21">
        <v>0.8</v>
      </c>
      <c r="L11" s="22">
        <v>1</v>
      </c>
      <c r="M11" s="17">
        <f>'[1]Intervento 1'!$I11*'[1]Intervento 1'!$F11</f>
        <v>0</v>
      </c>
      <c r="N11" s="17">
        <f>'[1]Intervento 1'!$O11*'[1]Intervento 1'!$L11*'[1]Intervento 1'!$M11*'[1]Intervento 1'!$N11</f>
        <v>0</v>
      </c>
      <c r="O11" s="94"/>
      <c r="P11" s="94"/>
    </row>
    <row r="12" spans="2:16" x14ac:dyDescent="0.2">
      <c r="B12" s="29" t="s">
        <v>25</v>
      </c>
      <c r="C12" s="16" t="s">
        <v>8</v>
      </c>
      <c r="D12" s="23">
        <v>263.26666666666665</v>
      </c>
      <c r="E12" s="16">
        <v>0.66</v>
      </c>
      <c r="F12" s="34">
        <v>7.5999999999999998E-2</v>
      </c>
      <c r="G12" s="20"/>
      <c r="H12" s="18">
        <f t="shared" si="0"/>
        <v>0</v>
      </c>
      <c r="I12" s="18">
        <f t="shared" si="1"/>
        <v>0</v>
      </c>
      <c r="J12" s="21">
        <v>0.8</v>
      </c>
      <c r="K12" s="21">
        <v>0.85</v>
      </c>
      <c r="L12" s="22">
        <v>0.85</v>
      </c>
      <c r="M12" s="17">
        <f>'[1]Intervento 1'!$I12*'[1]Intervento 1'!$F12</f>
        <v>0</v>
      </c>
      <c r="N12" s="17">
        <f>'[1]Intervento 1'!$O12*'[1]Intervento 1'!$L12*'[1]Intervento 1'!$M12*'[1]Intervento 1'!$N12</f>
        <v>0</v>
      </c>
      <c r="O12" s="94"/>
      <c r="P12" s="94"/>
    </row>
    <row r="13" spans="2:16" x14ac:dyDescent="0.2">
      <c r="B13" s="29" t="s">
        <v>27</v>
      </c>
      <c r="C13" s="16" t="s">
        <v>9</v>
      </c>
      <c r="D13" s="23">
        <v>317.53300000000002</v>
      </c>
      <c r="E13" s="16">
        <v>1.52</v>
      </c>
      <c r="F13" s="34">
        <v>3.5000000000000003E-2</v>
      </c>
      <c r="G13" s="20"/>
      <c r="H13" s="18">
        <f t="shared" si="0"/>
        <v>0</v>
      </c>
      <c r="I13" s="18">
        <f t="shared" si="1"/>
        <v>0</v>
      </c>
      <c r="J13" s="21">
        <v>1</v>
      </c>
      <c r="K13" s="21">
        <v>0.8</v>
      </c>
      <c r="L13" s="22">
        <v>0.9</v>
      </c>
      <c r="M13" s="17">
        <f>'[1]Intervento 1'!$I13*'[1]Intervento 1'!$F13</f>
        <v>0</v>
      </c>
      <c r="N13" s="17">
        <f>'[1]Intervento 1'!$O13*'[1]Intervento 1'!$L13*'[1]Intervento 1'!$M13*'[1]Intervento 1'!$N13</f>
        <v>0</v>
      </c>
      <c r="O13" s="94"/>
      <c r="P13" s="94"/>
    </row>
    <row r="14" spans="2:16" x14ac:dyDescent="0.2">
      <c r="B14" s="15" t="s">
        <v>28</v>
      </c>
      <c r="C14" s="16" t="s">
        <v>9</v>
      </c>
      <c r="D14" s="23">
        <v>96.4</v>
      </c>
      <c r="E14" s="24">
        <v>0.52700000000000002</v>
      </c>
      <c r="F14" s="25">
        <v>8.9999999999999993E-3</v>
      </c>
      <c r="G14" s="20"/>
      <c r="H14" s="18">
        <f t="shared" si="0"/>
        <v>0</v>
      </c>
      <c r="I14" s="18">
        <f t="shared" si="1"/>
        <v>0</v>
      </c>
      <c r="J14" s="21">
        <v>0.8</v>
      </c>
      <c r="K14" s="21">
        <v>0.8</v>
      </c>
      <c r="L14" s="26">
        <v>1</v>
      </c>
      <c r="M14" s="17">
        <f>'[1]Intervento 1'!$I14*'[1]Intervento 1'!$F14</f>
        <v>0</v>
      </c>
      <c r="N14" s="17">
        <f>'[1]Intervento 1'!$O14*'[1]Intervento 1'!$L14*'[1]Intervento 1'!$M14*'[1]Intervento 1'!$N14</f>
        <v>0</v>
      </c>
      <c r="O14" s="94"/>
      <c r="P14" s="94"/>
    </row>
    <row r="15" spans="2:16" x14ac:dyDescent="0.2">
      <c r="B15" s="29" t="s">
        <v>29</v>
      </c>
      <c r="C15" s="16" t="s">
        <v>9</v>
      </c>
      <c r="D15" s="17">
        <v>515.53330000000005</v>
      </c>
      <c r="E15" s="16">
        <v>0.95</v>
      </c>
      <c r="F15" s="34">
        <v>1.4999999999999999E-2</v>
      </c>
      <c r="G15" s="20"/>
      <c r="H15" s="18">
        <f t="shared" si="0"/>
        <v>0</v>
      </c>
      <c r="I15" s="18">
        <f t="shared" si="1"/>
        <v>0</v>
      </c>
      <c r="J15" s="21">
        <v>0.85</v>
      </c>
      <c r="K15" s="21">
        <v>0.8</v>
      </c>
      <c r="L15" s="22">
        <v>1</v>
      </c>
      <c r="M15" s="17">
        <f>'[1]Intervento 1'!$I15*'[1]Intervento 1'!$F15</f>
        <v>0</v>
      </c>
      <c r="N15" s="17">
        <f>'[1]Intervento 1'!$O15*'[1]Intervento 1'!$L15*'[1]Intervento 1'!$M15*'[1]Intervento 1'!$N15</f>
        <v>0</v>
      </c>
      <c r="O15" s="94"/>
      <c r="P15" s="94"/>
    </row>
    <row r="16" spans="2:16" x14ac:dyDescent="0.2">
      <c r="B16" s="29" t="s">
        <v>30</v>
      </c>
      <c r="C16" s="16" t="s">
        <v>9</v>
      </c>
      <c r="D16" s="35">
        <v>622.6</v>
      </c>
      <c r="E16" s="24">
        <v>0.9</v>
      </c>
      <c r="F16" s="25">
        <v>0.02</v>
      </c>
      <c r="G16" s="20"/>
      <c r="H16" s="18">
        <f t="shared" si="0"/>
        <v>0</v>
      </c>
      <c r="I16" s="18">
        <f t="shared" si="1"/>
        <v>0</v>
      </c>
      <c r="J16" s="21">
        <v>0.85</v>
      </c>
      <c r="K16" s="21">
        <v>0.8</v>
      </c>
      <c r="L16" s="30">
        <v>0.75</v>
      </c>
      <c r="M16" s="17">
        <f>'[1]Intervento 1'!$I16*'[1]Intervento 1'!$F16</f>
        <v>0</v>
      </c>
      <c r="N16" s="17">
        <f>'[1]Intervento 1'!$O16*'[1]Intervento 1'!$L16*'[1]Intervento 1'!$M16*'[1]Intervento 1'!$N16</f>
        <v>0</v>
      </c>
      <c r="O16" s="94"/>
      <c r="P16" s="94"/>
    </row>
    <row r="17" spans="2:16" x14ac:dyDescent="0.2">
      <c r="B17" s="29" t="s">
        <v>31</v>
      </c>
      <c r="C17" s="16" t="s">
        <v>8</v>
      </c>
      <c r="D17" s="23">
        <v>257.40000000000003</v>
      </c>
      <c r="E17" s="24">
        <v>0.496</v>
      </c>
      <c r="F17" s="34">
        <v>6.4000000000000001E-2</v>
      </c>
      <c r="G17" s="20"/>
      <c r="H17" s="18">
        <f t="shared" si="0"/>
        <v>0</v>
      </c>
      <c r="I17" s="18">
        <f t="shared" si="1"/>
        <v>0</v>
      </c>
      <c r="J17" s="21">
        <v>0.8</v>
      </c>
      <c r="K17" s="21">
        <v>0.85</v>
      </c>
      <c r="L17" s="30">
        <v>0.75</v>
      </c>
      <c r="M17" s="17">
        <f>'[1]Intervento 1'!$I17*'[1]Intervento 1'!$F17</f>
        <v>0</v>
      </c>
      <c r="N17" s="17">
        <f>'[1]Intervento 1'!$O17*'[1]Intervento 1'!$L17*'[1]Intervento 1'!$M17*'[1]Intervento 1'!$N17</f>
        <v>0</v>
      </c>
      <c r="O17" s="94"/>
      <c r="P17" s="94"/>
    </row>
    <row r="18" spans="2:16" x14ac:dyDescent="0.2">
      <c r="B18" s="29" t="s">
        <v>32</v>
      </c>
      <c r="C18" s="16" t="s">
        <v>9</v>
      </c>
      <c r="D18" s="23">
        <v>687.13333333333333</v>
      </c>
      <c r="E18" s="16">
        <v>1.47</v>
      </c>
      <c r="F18" s="34">
        <v>3.5999999999999997E-2</v>
      </c>
      <c r="G18" s="20"/>
      <c r="H18" s="18">
        <f t="shared" si="0"/>
        <v>0</v>
      </c>
      <c r="I18" s="18">
        <f t="shared" si="1"/>
        <v>0</v>
      </c>
      <c r="J18" s="21">
        <v>1</v>
      </c>
      <c r="K18" s="21">
        <v>0.8</v>
      </c>
      <c r="L18" s="22">
        <v>0.85</v>
      </c>
      <c r="M18" s="17">
        <f>'[1]Intervento 1'!$I18*'[1]Intervento 1'!$F18</f>
        <v>0</v>
      </c>
      <c r="N18" s="17">
        <f>'[1]Intervento 1'!$O18*'[1]Intervento 1'!$L18*'[1]Intervento 1'!$M18*'[1]Intervento 1'!$N18</f>
        <v>0</v>
      </c>
      <c r="O18" s="94"/>
      <c r="P18" s="94"/>
    </row>
    <row r="19" spans="2:16" x14ac:dyDescent="0.2">
      <c r="B19" s="29" t="s">
        <v>33</v>
      </c>
      <c r="C19" s="16" t="s">
        <v>9</v>
      </c>
      <c r="D19" s="23">
        <v>1173.7</v>
      </c>
      <c r="E19" s="16">
        <v>1.27</v>
      </c>
      <c r="F19" s="34">
        <v>2.4E-2</v>
      </c>
      <c r="G19" s="20"/>
      <c r="H19" s="18">
        <f t="shared" si="0"/>
        <v>0</v>
      </c>
      <c r="I19" s="18">
        <f t="shared" si="1"/>
        <v>0</v>
      </c>
      <c r="J19" s="21">
        <v>0.9</v>
      </c>
      <c r="K19" s="21">
        <v>0.8</v>
      </c>
      <c r="L19" s="22">
        <v>0.85</v>
      </c>
      <c r="M19" s="17">
        <f>'[1]Intervento 1'!$I19*'[1]Intervento 1'!$F19</f>
        <v>0</v>
      </c>
      <c r="N19" s="17">
        <f>'[1]Intervento 1'!$O19*'[1]Intervento 1'!$L19*'[1]Intervento 1'!$M19*'[1]Intervento 1'!$N19</f>
        <v>0</v>
      </c>
      <c r="O19" s="94"/>
      <c r="P19" s="94"/>
    </row>
    <row r="20" spans="2:16" x14ac:dyDescent="0.2">
      <c r="B20" s="29" t="s">
        <v>34</v>
      </c>
      <c r="C20" s="16" t="s">
        <v>9</v>
      </c>
      <c r="D20" s="23">
        <v>220.36666666666667</v>
      </c>
      <c r="E20" s="16">
        <v>0.62</v>
      </c>
      <c r="F20" s="34">
        <v>1.0999999999999999E-2</v>
      </c>
      <c r="G20" s="20"/>
      <c r="H20" s="18">
        <f t="shared" si="0"/>
        <v>0</v>
      </c>
      <c r="I20" s="18">
        <f t="shared" si="1"/>
        <v>0</v>
      </c>
      <c r="J20" s="21">
        <v>0.8</v>
      </c>
      <c r="K20" s="21">
        <v>0.8</v>
      </c>
      <c r="L20" s="22">
        <v>0.85</v>
      </c>
      <c r="M20" s="17">
        <f>'[1]Intervento 1'!$I20*'[1]Intervento 1'!$F20</f>
        <v>0</v>
      </c>
      <c r="N20" s="17">
        <f>'[1]Intervento 1'!$O20*'[1]Intervento 1'!$L20*'[1]Intervento 1'!$M20*'[1]Intervento 1'!$N20</f>
        <v>0</v>
      </c>
      <c r="O20" s="94"/>
      <c r="P20" s="94"/>
    </row>
    <row r="21" spans="2:16" x14ac:dyDescent="0.2">
      <c r="B21" s="29" t="s">
        <v>35</v>
      </c>
      <c r="C21" s="16" t="s">
        <v>9</v>
      </c>
      <c r="D21" s="31">
        <v>1387.4666666666665</v>
      </c>
      <c r="E21" s="24">
        <v>1.25</v>
      </c>
      <c r="F21" s="25">
        <v>2.1000000000000001E-2</v>
      </c>
      <c r="G21" s="20"/>
      <c r="H21" s="18">
        <f t="shared" si="0"/>
        <v>0</v>
      </c>
      <c r="I21" s="18">
        <f t="shared" si="1"/>
        <v>0</v>
      </c>
      <c r="J21" s="21">
        <v>0.9</v>
      </c>
      <c r="K21" s="21">
        <v>0.8</v>
      </c>
      <c r="L21" s="22">
        <v>0.85</v>
      </c>
      <c r="M21" s="17">
        <f>'[1]Intervento 1'!$I21*'[1]Intervento 1'!$F21</f>
        <v>0</v>
      </c>
      <c r="N21" s="17">
        <f>'[1]Intervento 1'!$O21*'[1]Intervento 1'!$L21*'[1]Intervento 1'!$M21*'[1]Intervento 1'!$N21</f>
        <v>0</v>
      </c>
      <c r="O21" s="94"/>
      <c r="P21" s="94"/>
    </row>
    <row r="22" spans="2:16" x14ac:dyDescent="0.2">
      <c r="B22" s="29" t="s">
        <v>36</v>
      </c>
      <c r="C22" s="16" t="s">
        <v>9</v>
      </c>
      <c r="D22" s="16">
        <v>297</v>
      </c>
      <c r="E22" s="16">
        <v>0.73</v>
      </c>
      <c r="F22" s="34">
        <v>1.2E-2</v>
      </c>
      <c r="G22" s="20"/>
      <c r="H22" s="18">
        <f t="shared" si="0"/>
        <v>0</v>
      </c>
      <c r="I22" s="18">
        <f t="shared" si="1"/>
        <v>0</v>
      </c>
      <c r="J22" s="21">
        <v>0.85</v>
      </c>
      <c r="K22" s="21">
        <v>0.8</v>
      </c>
      <c r="L22" s="22">
        <v>1</v>
      </c>
      <c r="M22" s="17">
        <f>'[1]Intervento 1'!$I22*'[1]Intervento 1'!$F22</f>
        <v>0</v>
      </c>
      <c r="N22" s="17">
        <f>'[1]Intervento 1'!$O22*'[1]Intervento 1'!$L22*'[1]Intervento 1'!$M22*'[1]Intervento 1'!$N22</f>
        <v>0</v>
      </c>
      <c r="O22" s="94"/>
      <c r="P22" s="94"/>
    </row>
    <row r="23" spans="2:16" x14ac:dyDescent="0.2">
      <c r="B23" s="29" t="s">
        <v>37</v>
      </c>
      <c r="C23" s="16" t="s">
        <v>9</v>
      </c>
      <c r="D23" s="23">
        <v>2561.1666666666665</v>
      </c>
      <c r="E23" s="24">
        <v>1.27</v>
      </c>
      <c r="F23" s="25">
        <v>1.2999999999999999E-2</v>
      </c>
      <c r="G23" s="20"/>
      <c r="H23" s="18">
        <f t="shared" si="0"/>
        <v>0</v>
      </c>
      <c r="I23" s="18">
        <f t="shared" si="1"/>
        <v>0</v>
      </c>
      <c r="J23" s="21">
        <v>0.9</v>
      </c>
      <c r="K23" s="21">
        <v>0.8</v>
      </c>
      <c r="L23" s="22">
        <v>1</v>
      </c>
      <c r="M23" s="17">
        <f>'[1]Intervento 1'!$I23*'[1]Intervento 1'!$F23</f>
        <v>0</v>
      </c>
      <c r="N23" s="17">
        <f>'[1]Intervento 1'!$O23*'[1]Intervento 1'!$L23*'[1]Intervento 1'!$M23*'[1]Intervento 1'!$N23</f>
        <v>0</v>
      </c>
      <c r="O23" s="94"/>
      <c r="P23" s="94"/>
    </row>
    <row r="24" spans="2:16" x14ac:dyDescent="0.2">
      <c r="B24" s="29" t="s">
        <v>38</v>
      </c>
      <c r="C24" s="16" t="s">
        <v>9</v>
      </c>
      <c r="D24" s="23">
        <v>1616.6333333333332</v>
      </c>
      <c r="E24" s="24">
        <v>1.51</v>
      </c>
      <c r="F24" s="25">
        <v>0.03</v>
      </c>
      <c r="G24" s="20"/>
      <c r="H24" s="18">
        <f t="shared" si="0"/>
        <v>0</v>
      </c>
      <c r="I24" s="18">
        <f t="shared" si="1"/>
        <v>0</v>
      </c>
      <c r="J24" s="21">
        <v>1</v>
      </c>
      <c r="K24" s="21">
        <v>0.8</v>
      </c>
      <c r="L24" s="22">
        <v>1</v>
      </c>
      <c r="M24" s="17">
        <f>'[1]Intervento 1'!$I24*'[1]Intervento 1'!$F24</f>
        <v>0</v>
      </c>
      <c r="N24" s="17">
        <f>'[1]Intervento 1'!$O24*'[1]Intervento 1'!$L24*'[1]Intervento 1'!$M24*'[1]Intervento 1'!$N24</f>
        <v>0</v>
      </c>
      <c r="O24" s="94"/>
      <c r="P24" s="94"/>
    </row>
    <row r="25" spans="2:16" x14ac:dyDescent="0.2">
      <c r="B25" s="29" t="s">
        <v>39</v>
      </c>
      <c r="C25" s="16" t="s">
        <v>9</v>
      </c>
      <c r="D25" s="23">
        <v>1411.3</v>
      </c>
      <c r="E25" s="16">
        <v>1.39</v>
      </c>
      <c r="F25" s="34">
        <v>3.1E-2</v>
      </c>
      <c r="G25" s="20"/>
      <c r="H25" s="18">
        <f t="shared" si="0"/>
        <v>0</v>
      </c>
      <c r="I25" s="18">
        <f t="shared" si="1"/>
        <v>0</v>
      </c>
      <c r="J25" s="21">
        <v>0.9</v>
      </c>
      <c r="K25" s="21">
        <v>0.8</v>
      </c>
      <c r="L25" s="22">
        <v>1</v>
      </c>
      <c r="M25" s="17">
        <f>'[1]Intervento 1'!$I25*'[1]Intervento 1'!$F25</f>
        <v>0</v>
      </c>
      <c r="N25" s="17">
        <f>'[1]Intervento 1'!$O25*'[1]Intervento 1'!$L25*'[1]Intervento 1'!$M25*'[1]Intervento 1'!$N25</f>
        <v>0</v>
      </c>
      <c r="O25" s="94"/>
      <c r="P25" s="94"/>
    </row>
    <row r="26" spans="2:16" x14ac:dyDescent="0.2">
      <c r="B26" s="29" t="s">
        <v>40</v>
      </c>
      <c r="C26" s="16" t="s">
        <v>9</v>
      </c>
      <c r="D26" s="23">
        <v>583.70000000000005</v>
      </c>
      <c r="E26" s="24">
        <v>0.92100000000000004</v>
      </c>
      <c r="F26" s="25">
        <v>1.6E-2</v>
      </c>
      <c r="G26" s="20"/>
      <c r="H26" s="18">
        <f t="shared" si="0"/>
        <v>0</v>
      </c>
      <c r="I26" s="18">
        <f t="shared" si="1"/>
        <v>0</v>
      </c>
      <c r="J26" s="21">
        <v>0.85</v>
      </c>
      <c r="K26" s="21">
        <v>0.8</v>
      </c>
      <c r="L26" s="26">
        <v>1</v>
      </c>
      <c r="M26" s="17">
        <f>'[1]Intervento 1'!$I26*'[1]Intervento 1'!$F26</f>
        <v>0</v>
      </c>
      <c r="N26" s="17">
        <f>'[1]Intervento 1'!$O26*'[1]Intervento 1'!$L26*'[1]Intervento 1'!$M26*'[1]Intervento 1'!$N26</f>
        <v>0</v>
      </c>
      <c r="O26" s="94"/>
      <c r="P26" s="94"/>
    </row>
    <row r="27" spans="2:16" x14ac:dyDescent="0.2">
      <c r="B27" s="15" t="s">
        <v>41</v>
      </c>
      <c r="C27" s="16" t="s">
        <v>8</v>
      </c>
      <c r="D27" s="23">
        <v>502.33333333333331</v>
      </c>
      <c r="E27" s="16">
        <v>1.37</v>
      </c>
      <c r="F27" s="34">
        <v>0.122</v>
      </c>
      <c r="G27" s="20"/>
      <c r="H27" s="18">
        <f t="shared" si="0"/>
        <v>0</v>
      </c>
      <c r="I27" s="18">
        <f t="shared" si="1"/>
        <v>0</v>
      </c>
      <c r="J27" s="21">
        <v>0.9</v>
      </c>
      <c r="K27" s="21">
        <v>0.9</v>
      </c>
      <c r="L27" s="22">
        <v>1</v>
      </c>
      <c r="M27" s="17">
        <f>'[1]Intervento 1'!$I27*'[1]Intervento 1'!$F27</f>
        <v>0</v>
      </c>
      <c r="N27" s="17">
        <f>'[1]Intervento 1'!$O27*'[1]Intervento 1'!$L27*'[1]Intervento 1'!$M27*'[1]Intervento 1'!$N27</f>
        <v>0</v>
      </c>
      <c r="O27" s="94"/>
      <c r="P27" s="94"/>
    </row>
    <row r="28" spans="2:16" x14ac:dyDescent="0.2">
      <c r="B28" s="15" t="s">
        <v>42</v>
      </c>
      <c r="C28" s="16" t="s">
        <v>8</v>
      </c>
      <c r="D28" s="23">
        <v>421.3</v>
      </c>
      <c r="E28" s="16">
        <v>1.5</v>
      </c>
      <c r="F28" s="34">
        <v>0.13400000000000001</v>
      </c>
      <c r="G28" s="20"/>
      <c r="H28" s="18">
        <f t="shared" si="0"/>
        <v>0</v>
      </c>
      <c r="I28" s="18">
        <f t="shared" si="1"/>
        <v>0</v>
      </c>
      <c r="J28" s="21">
        <v>1</v>
      </c>
      <c r="K28" s="21">
        <v>0.9</v>
      </c>
      <c r="L28" s="22">
        <v>1</v>
      </c>
      <c r="M28" s="17">
        <f>'[1]Intervento 1'!$I28*'[1]Intervento 1'!$F28</f>
        <v>0</v>
      </c>
      <c r="N28" s="17">
        <f>'[1]Intervento 1'!$O28*'[1]Intervento 1'!$L28*'[1]Intervento 1'!$M28*'[1]Intervento 1'!$N28</f>
        <v>0</v>
      </c>
      <c r="O28" s="94"/>
      <c r="P28" s="94"/>
    </row>
    <row r="29" spans="2:16" x14ac:dyDescent="0.2">
      <c r="B29" s="29" t="s">
        <v>43</v>
      </c>
      <c r="C29" s="16" t="s">
        <v>8</v>
      </c>
      <c r="D29" s="23">
        <v>102.7</v>
      </c>
      <c r="E29" s="24">
        <v>0.82199999999999995</v>
      </c>
      <c r="F29" s="25">
        <v>7.2999999999999995E-2</v>
      </c>
      <c r="G29" s="20"/>
      <c r="H29" s="18">
        <f t="shared" si="0"/>
        <v>0</v>
      </c>
      <c r="I29" s="18">
        <f t="shared" si="1"/>
        <v>0</v>
      </c>
      <c r="J29" s="21">
        <v>0.85</v>
      </c>
      <c r="K29" s="21">
        <v>0.85</v>
      </c>
      <c r="L29" s="26">
        <v>0.85</v>
      </c>
      <c r="M29" s="17">
        <f>'[1]Intervento 1'!$I29*'[1]Intervento 1'!$F29</f>
        <v>0</v>
      </c>
      <c r="N29" s="17">
        <f>'[1]Intervento 1'!$O29*'[1]Intervento 1'!$L29*'[1]Intervento 1'!$M29*'[1]Intervento 1'!$N29</f>
        <v>0</v>
      </c>
      <c r="O29" s="94"/>
      <c r="P29" s="94"/>
    </row>
    <row r="30" spans="2:16" x14ac:dyDescent="0.2">
      <c r="B30" s="29" t="s">
        <v>44</v>
      </c>
      <c r="C30" s="16" t="s">
        <v>9</v>
      </c>
      <c r="D30" s="23">
        <v>1277.8333333333333</v>
      </c>
      <c r="E30" s="16">
        <v>0.93</v>
      </c>
      <c r="F30" s="34">
        <v>1.7000000000000001E-2</v>
      </c>
      <c r="G30" s="20">
        <v>4</v>
      </c>
      <c r="H30" s="18">
        <f t="shared" si="0"/>
        <v>0</v>
      </c>
      <c r="I30" s="18">
        <f t="shared" si="1"/>
        <v>4</v>
      </c>
      <c r="J30" s="21">
        <v>0.85</v>
      </c>
      <c r="K30" s="21">
        <v>0.8</v>
      </c>
      <c r="L30" s="22">
        <v>1</v>
      </c>
      <c r="M30" s="17">
        <f>'[1]Intervento 1'!$I30*'[1]Intervento 1'!$F30</f>
        <v>5111.333333333333</v>
      </c>
      <c r="N30" s="17">
        <f>'[1]Intervento 1'!$O30*'[1]Intervento 1'!$L30*'[1]Intervento 1'!$M30*'[1]Intervento 1'!$N30</f>
        <v>3475.7066666666669</v>
      </c>
      <c r="O30" s="94">
        <f>PRODUCT(Tabella33[[#This Row],[NO2 '[kg']]],Tabella33[[#This Row],[Numero di alberi]]+Tabella33[[#This Row],[Fattore Correzione NO2]])</f>
        <v>4.5104999999999995</v>
      </c>
      <c r="P30" s="94">
        <f>PRODUCT(Tabella33[[#This Row],[PM2.5 '[kg']]],Tabella33[[#This Row],[Numero di alberi]]+Tabella33[[#This Row],[Fattore Correzione PM2.5]])</f>
        <v>8.1600000000000006E-2</v>
      </c>
    </row>
    <row r="31" spans="2:16" x14ac:dyDescent="0.2">
      <c r="B31" s="29" t="s">
        <v>45</v>
      </c>
      <c r="C31" s="16" t="s">
        <v>9</v>
      </c>
      <c r="D31" s="23">
        <v>1125.6666666666667</v>
      </c>
      <c r="E31" s="16">
        <v>1.43</v>
      </c>
      <c r="F31" s="34">
        <v>3.5000000000000003E-2</v>
      </c>
      <c r="G31" s="20"/>
      <c r="H31" s="18">
        <f t="shared" si="0"/>
        <v>0</v>
      </c>
      <c r="I31" s="18">
        <f t="shared" si="1"/>
        <v>0</v>
      </c>
      <c r="J31" s="21">
        <v>0.9</v>
      </c>
      <c r="K31" s="21">
        <v>0.8</v>
      </c>
      <c r="L31" s="22">
        <v>1</v>
      </c>
      <c r="M31" s="17">
        <f>'[1]Intervento 1'!$I31*'[1]Intervento 1'!$F31</f>
        <v>0</v>
      </c>
      <c r="N31" s="17">
        <f>'[1]Intervento 1'!$O31*'[1]Intervento 1'!$L31*'[1]Intervento 1'!$M31*'[1]Intervento 1'!$N31</f>
        <v>0</v>
      </c>
      <c r="O31" s="94"/>
      <c r="P31" s="94"/>
    </row>
    <row r="32" spans="2:16" x14ac:dyDescent="0.2">
      <c r="B32" s="15" t="s">
        <v>46</v>
      </c>
      <c r="C32" s="16" t="s">
        <v>8</v>
      </c>
      <c r="D32" s="23">
        <v>846.26666666666677</v>
      </c>
      <c r="E32" s="24">
        <v>1.83</v>
      </c>
      <c r="F32" s="34">
        <v>0.18</v>
      </c>
      <c r="G32" s="20"/>
      <c r="H32" s="18">
        <f t="shared" si="0"/>
        <v>0</v>
      </c>
      <c r="I32" s="18">
        <f t="shared" si="1"/>
        <v>0</v>
      </c>
      <c r="J32" s="21">
        <v>1</v>
      </c>
      <c r="K32" s="21">
        <v>1</v>
      </c>
      <c r="L32" s="22">
        <v>1</v>
      </c>
      <c r="M32" s="17">
        <f>'[1]Intervento 1'!$I32*'[1]Intervento 1'!$F32</f>
        <v>0</v>
      </c>
      <c r="N32" s="17">
        <f>'[1]Intervento 1'!$O32*'[1]Intervento 1'!$L32*'[1]Intervento 1'!$M32*'[1]Intervento 1'!$N32</f>
        <v>0</v>
      </c>
      <c r="O32" s="94"/>
      <c r="P32" s="94"/>
    </row>
    <row r="33" spans="2:16" x14ac:dyDescent="0.2">
      <c r="B33" s="29" t="s">
        <v>47</v>
      </c>
      <c r="C33" s="27" t="s">
        <v>9</v>
      </c>
      <c r="D33" s="31">
        <v>1141.8</v>
      </c>
      <c r="E33" s="24">
        <v>0.89</v>
      </c>
      <c r="F33" s="25">
        <v>1.4999999999999999E-2</v>
      </c>
      <c r="G33" s="20">
        <v>10</v>
      </c>
      <c r="H33" s="18">
        <f t="shared" si="0"/>
        <v>0</v>
      </c>
      <c r="I33" s="18">
        <f t="shared" si="1"/>
        <v>10</v>
      </c>
      <c r="J33" s="21">
        <v>0.85</v>
      </c>
      <c r="K33" s="21">
        <v>0.8</v>
      </c>
      <c r="L33" s="22">
        <v>1</v>
      </c>
      <c r="M33" s="17">
        <f>'[1]Intervento 1'!$I33*'[1]Intervento 1'!$F33</f>
        <v>11418</v>
      </c>
      <c r="N33" s="17">
        <f>'[1]Intervento 1'!$O33*'[1]Intervento 1'!$L33*'[1]Intervento 1'!$M33*'[1]Intervento 1'!$N33</f>
        <v>7764.24</v>
      </c>
      <c r="O33" s="94">
        <f>PRODUCT(Tabella33[[#This Row],[NO2 '[kg']]],Tabella33[[#This Row],[Numero di alberi]]+Tabella33[[#This Row],[Fattore Correzione NO2]])</f>
        <v>9.6564999999999994</v>
      </c>
      <c r="P33" s="94">
        <f>PRODUCT(Tabella33[[#This Row],[PM2.5 '[kg']]],Tabella33[[#This Row],[Numero di alberi]]+Tabella33[[#This Row],[Fattore Correzione PM2.5]])</f>
        <v>0.16200000000000001</v>
      </c>
    </row>
    <row r="34" spans="2:16" x14ac:dyDescent="0.2">
      <c r="B34" s="29" t="s">
        <v>48</v>
      </c>
      <c r="C34" s="16" t="s">
        <v>9</v>
      </c>
      <c r="D34" s="31">
        <v>1272.7</v>
      </c>
      <c r="E34" s="24">
        <v>1.32</v>
      </c>
      <c r="F34" s="25">
        <v>2.5000000000000001E-2</v>
      </c>
      <c r="G34" s="20"/>
      <c r="H34" s="18">
        <f t="shared" si="0"/>
        <v>0</v>
      </c>
      <c r="I34" s="18">
        <f t="shared" si="1"/>
        <v>0</v>
      </c>
      <c r="J34" s="21">
        <v>0.9</v>
      </c>
      <c r="K34" s="21">
        <v>0.8</v>
      </c>
      <c r="L34" s="22">
        <v>1</v>
      </c>
      <c r="M34" s="17">
        <f>'[1]Intervento 1'!$I34*'[1]Intervento 1'!$F34</f>
        <v>0</v>
      </c>
      <c r="N34" s="17">
        <f>'[1]Intervento 1'!$O34*'[1]Intervento 1'!$L34*'[1]Intervento 1'!$M34*'[1]Intervento 1'!$N34</f>
        <v>0</v>
      </c>
      <c r="O34" s="94"/>
      <c r="P34" s="94"/>
    </row>
    <row r="35" spans="2:16" x14ac:dyDescent="0.2">
      <c r="B35" s="29" t="s">
        <v>49</v>
      </c>
      <c r="C35" s="16" t="s">
        <v>9</v>
      </c>
      <c r="D35" s="23">
        <v>474.4666666666667</v>
      </c>
      <c r="E35" s="24">
        <v>1.1100000000000001</v>
      </c>
      <c r="F35" s="25">
        <v>1.9E-2</v>
      </c>
      <c r="G35" s="20"/>
      <c r="H35" s="18">
        <f t="shared" si="0"/>
        <v>0</v>
      </c>
      <c r="I35" s="18">
        <f t="shared" si="1"/>
        <v>0</v>
      </c>
      <c r="J35" s="21">
        <v>0.9</v>
      </c>
      <c r="K35" s="21">
        <v>0.8</v>
      </c>
      <c r="L35" s="22">
        <v>1</v>
      </c>
      <c r="M35" s="17">
        <f>'[1]Intervento 1'!$I35*'[1]Intervento 1'!$F35</f>
        <v>0</v>
      </c>
      <c r="N35" s="17">
        <f>'[1]Intervento 1'!$O35*'[1]Intervento 1'!$L35*'[1]Intervento 1'!$M35*'[1]Intervento 1'!$N35</f>
        <v>0</v>
      </c>
      <c r="O35" s="94"/>
      <c r="P35" s="94"/>
    </row>
    <row r="36" spans="2:16" x14ac:dyDescent="0.2">
      <c r="B36" s="29" t="s">
        <v>50</v>
      </c>
      <c r="C36" s="16" t="s">
        <v>9</v>
      </c>
      <c r="D36" s="23">
        <v>790.5333333333333</v>
      </c>
      <c r="E36" s="24">
        <v>1.0415606446140799</v>
      </c>
      <c r="F36" s="25">
        <v>1.8528660094925157E-2</v>
      </c>
      <c r="G36" s="20"/>
      <c r="H36" s="18">
        <f t="shared" si="0"/>
        <v>0</v>
      </c>
      <c r="I36" s="18">
        <f t="shared" si="1"/>
        <v>0</v>
      </c>
      <c r="J36" s="21">
        <v>0.85</v>
      </c>
      <c r="K36" s="21">
        <v>0.8</v>
      </c>
      <c r="L36" s="22">
        <v>0.85</v>
      </c>
      <c r="M36" s="17">
        <f>'[1]Intervento 1'!$I36*'[1]Intervento 1'!$F36</f>
        <v>0</v>
      </c>
      <c r="N36" s="17">
        <f>'[1]Intervento 1'!$O36*'[1]Intervento 1'!$L36*'[1]Intervento 1'!$M36*'[1]Intervento 1'!$N36</f>
        <v>0</v>
      </c>
      <c r="O36" s="94"/>
      <c r="P36" s="94"/>
    </row>
    <row r="37" spans="2:16" x14ac:dyDescent="0.2">
      <c r="B37" s="29" t="s">
        <v>51</v>
      </c>
      <c r="C37" s="16" t="s">
        <v>9</v>
      </c>
      <c r="D37" s="23">
        <v>109.26666666666667</v>
      </c>
      <c r="E37" s="24">
        <v>0.34944868532654816</v>
      </c>
      <c r="F37" s="25">
        <v>6.6192040890836025E-3</v>
      </c>
      <c r="G37" s="20"/>
      <c r="H37" s="36">
        <f t="shared" si="0"/>
        <v>0</v>
      </c>
      <c r="I37" s="18">
        <f t="shared" si="1"/>
        <v>0</v>
      </c>
      <c r="J37" s="21">
        <v>0.8</v>
      </c>
      <c r="K37" s="21">
        <v>0.8</v>
      </c>
      <c r="L37" s="22">
        <v>1</v>
      </c>
      <c r="M37" s="17">
        <f>'[1]Intervento 1'!$I37*'[1]Intervento 1'!$F37</f>
        <v>0</v>
      </c>
      <c r="N37" s="17">
        <f>'[1]Intervento 1'!$O37*'[1]Intervento 1'!$L37*'[1]Intervento 1'!$M37*'[1]Intervento 1'!$N37</f>
        <v>0</v>
      </c>
      <c r="O37" s="94"/>
      <c r="P37" s="94"/>
    </row>
    <row r="38" spans="2:16" x14ac:dyDescent="0.2">
      <c r="B38" s="15" t="s">
        <v>52</v>
      </c>
      <c r="C38" s="16" t="s">
        <v>8</v>
      </c>
      <c r="D38" s="23">
        <v>432.7</v>
      </c>
      <c r="E38" s="24">
        <v>1.27</v>
      </c>
      <c r="F38" s="25">
        <v>0.114</v>
      </c>
      <c r="G38" s="20"/>
      <c r="H38" s="18">
        <f t="shared" si="0"/>
        <v>0</v>
      </c>
      <c r="I38" s="18">
        <f t="shared" si="1"/>
        <v>0</v>
      </c>
      <c r="J38" s="21">
        <v>0.9</v>
      </c>
      <c r="K38" s="21">
        <v>0.9</v>
      </c>
      <c r="L38" s="26">
        <v>1</v>
      </c>
      <c r="M38" s="17">
        <f>'[1]Intervento 1'!$I38*'[1]Intervento 1'!$F38</f>
        <v>0</v>
      </c>
      <c r="N38" s="17">
        <f>'[1]Intervento 1'!$O38*'[1]Intervento 1'!$L38*'[1]Intervento 1'!$M38*'[1]Intervento 1'!$N38</f>
        <v>0</v>
      </c>
      <c r="O38" s="94"/>
      <c r="P38" s="94"/>
    </row>
    <row r="39" spans="2:16" x14ac:dyDescent="0.2">
      <c r="B39" s="15" t="s">
        <v>53</v>
      </c>
      <c r="C39" s="16" t="s">
        <v>8</v>
      </c>
      <c r="D39" s="23">
        <v>495</v>
      </c>
      <c r="E39" s="24">
        <v>1.18</v>
      </c>
      <c r="F39" s="25">
        <v>0.13469999999999999</v>
      </c>
      <c r="G39" s="20"/>
      <c r="H39" s="18">
        <f t="shared" si="0"/>
        <v>0</v>
      </c>
      <c r="I39" s="18">
        <f t="shared" si="1"/>
        <v>0</v>
      </c>
      <c r="J39" s="21">
        <v>0.9</v>
      </c>
      <c r="K39" s="21">
        <v>0.9</v>
      </c>
      <c r="L39" s="22">
        <v>0.9</v>
      </c>
      <c r="M39" s="17">
        <f>'[1]Intervento 1'!$I39*'[1]Intervento 1'!$F39</f>
        <v>0</v>
      </c>
      <c r="N39" s="17">
        <f>'[1]Intervento 1'!$O39*'[1]Intervento 1'!$L39*'[1]Intervento 1'!$M39*'[1]Intervento 1'!$N39</f>
        <v>0</v>
      </c>
      <c r="O39" s="94"/>
      <c r="P39" s="94"/>
    </row>
    <row r="40" spans="2:16" x14ac:dyDescent="0.2">
      <c r="B40" s="29" t="s">
        <v>54</v>
      </c>
      <c r="C40" s="16" t="s">
        <v>8</v>
      </c>
      <c r="D40" s="23">
        <v>543.0333333333333</v>
      </c>
      <c r="E40" s="24">
        <v>1.061916878710772</v>
      </c>
      <c r="F40" s="25">
        <v>9.8017524644030685E-2</v>
      </c>
      <c r="G40" s="20"/>
      <c r="H40" s="18">
        <f t="shared" si="0"/>
        <v>0</v>
      </c>
      <c r="I40" s="18">
        <f t="shared" si="1"/>
        <v>0</v>
      </c>
      <c r="J40" s="21">
        <v>0.85</v>
      </c>
      <c r="K40" s="21">
        <v>0.9</v>
      </c>
      <c r="L40" s="22">
        <v>0.9</v>
      </c>
      <c r="M40" s="17">
        <f>'[1]Intervento 1'!$I40*'[1]Intervento 1'!$F40</f>
        <v>0</v>
      </c>
      <c r="N40" s="17">
        <f>'[1]Intervento 1'!$O40*'[1]Intervento 1'!$L40*'[1]Intervento 1'!$M40*'[1]Intervento 1'!$N40</f>
        <v>0</v>
      </c>
      <c r="O40" s="94"/>
      <c r="P40" s="94"/>
    </row>
    <row r="41" spans="2:16" x14ac:dyDescent="0.2">
      <c r="B41" s="29" t="s">
        <v>55</v>
      </c>
      <c r="C41" s="16" t="s">
        <v>9</v>
      </c>
      <c r="D41" s="23">
        <v>1014.5666666666666</v>
      </c>
      <c r="E41" s="24">
        <v>1.5759117896522477</v>
      </c>
      <c r="F41" s="25">
        <v>3.2398685651697699E-2</v>
      </c>
      <c r="G41" s="20"/>
      <c r="H41" s="18">
        <f t="shared" si="0"/>
        <v>0</v>
      </c>
      <c r="I41" s="18">
        <f t="shared" si="1"/>
        <v>0</v>
      </c>
      <c r="J41" s="21">
        <v>1</v>
      </c>
      <c r="K41" s="21">
        <v>0.8</v>
      </c>
      <c r="L41" s="22">
        <v>0.9</v>
      </c>
      <c r="M41" s="17">
        <f>'[1]Intervento 1'!$I41*'[1]Intervento 1'!$F41</f>
        <v>0</v>
      </c>
      <c r="N41" s="17">
        <f>'[1]Intervento 1'!$O41*'[1]Intervento 1'!$L41*'[1]Intervento 1'!$M41*'[1]Intervento 1'!$N41</f>
        <v>0</v>
      </c>
      <c r="O41" s="94"/>
      <c r="P41" s="94"/>
    </row>
    <row r="42" spans="2:16" x14ac:dyDescent="0.2">
      <c r="B42" s="29" t="s">
        <v>56</v>
      </c>
      <c r="C42" s="16" t="s">
        <v>9</v>
      </c>
      <c r="D42" s="23">
        <v>1160.5</v>
      </c>
      <c r="E42" s="24">
        <v>0.74215436810856661</v>
      </c>
      <c r="F42" s="25">
        <v>1.2471705001825486E-2</v>
      </c>
      <c r="G42" s="20"/>
      <c r="H42" s="18">
        <f t="shared" si="0"/>
        <v>0</v>
      </c>
      <c r="I42" s="18">
        <f t="shared" si="1"/>
        <v>0</v>
      </c>
      <c r="J42" s="21">
        <v>0.85</v>
      </c>
      <c r="K42" s="21">
        <v>0.8</v>
      </c>
      <c r="L42" s="22">
        <v>0.9</v>
      </c>
      <c r="M42" s="17">
        <f>'[1]Intervento 1'!$I42*'[1]Intervento 1'!$F42</f>
        <v>0</v>
      </c>
      <c r="N42" s="17">
        <f>'[1]Intervento 1'!$O42*'[1]Intervento 1'!$L42*'[1]Intervento 1'!$M42*'[1]Intervento 1'!$N42</f>
        <v>0</v>
      </c>
      <c r="O42" s="94"/>
      <c r="P42" s="94"/>
    </row>
    <row r="43" spans="2:16" x14ac:dyDescent="0.2">
      <c r="B43" s="29" t="s">
        <v>57</v>
      </c>
      <c r="C43" s="16" t="s">
        <v>9</v>
      </c>
      <c r="D43" s="23">
        <v>1160.5</v>
      </c>
      <c r="E43" s="24">
        <v>0.75</v>
      </c>
      <c r="F43" s="25">
        <v>1.2E-2</v>
      </c>
      <c r="G43" s="20"/>
      <c r="H43" s="18">
        <f t="shared" si="0"/>
        <v>0</v>
      </c>
      <c r="I43" s="18">
        <f t="shared" si="1"/>
        <v>0</v>
      </c>
      <c r="J43" s="21">
        <v>0.85</v>
      </c>
      <c r="K43" s="21">
        <v>0.8</v>
      </c>
      <c r="L43" s="22">
        <v>0.9</v>
      </c>
      <c r="M43" s="17">
        <f>'[1]Intervento 1'!$I43*'[1]Intervento 1'!$F43</f>
        <v>0</v>
      </c>
      <c r="N43" s="17">
        <f>'[1]Intervento 1'!$O43*'[1]Intervento 1'!$L43*'[1]Intervento 1'!$M43*'[1]Intervento 1'!$N43</f>
        <v>0</v>
      </c>
      <c r="O43" s="94"/>
      <c r="P43" s="94"/>
    </row>
    <row r="44" spans="2:16" x14ac:dyDescent="0.2">
      <c r="B44" s="29" t="s">
        <v>58</v>
      </c>
      <c r="C44" s="16" t="s">
        <v>9</v>
      </c>
      <c r="D44" s="23">
        <v>998.79999999999984</v>
      </c>
      <c r="E44" s="24">
        <v>0.94486853265479231</v>
      </c>
      <c r="F44" s="25">
        <v>1.6184738955823296E-2</v>
      </c>
      <c r="G44" s="20"/>
      <c r="H44" s="18">
        <f t="shared" si="0"/>
        <v>0</v>
      </c>
      <c r="I44" s="18">
        <f t="shared" si="1"/>
        <v>0</v>
      </c>
      <c r="J44" s="21">
        <v>0.85</v>
      </c>
      <c r="K44" s="21">
        <v>0.8</v>
      </c>
      <c r="L44" s="22">
        <v>1</v>
      </c>
      <c r="M44" s="17">
        <f>'[1]Intervento 1'!$I44*'[1]Intervento 1'!$F44</f>
        <v>0</v>
      </c>
      <c r="N44" s="17">
        <f>'[1]Intervento 1'!$O44*'[1]Intervento 1'!$L44*'[1]Intervento 1'!$M44*'[1]Intervento 1'!$N44</f>
        <v>0</v>
      </c>
      <c r="O44" s="94"/>
      <c r="P44" s="94"/>
    </row>
    <row r="45" spans="2:16" x14ac:dyDescent="0.2">
      <c r="B45" s="29" t="s">
        <v>59</v>
      </c>
      <c r="C45" s="27" t="s">
        <v>9</v>
      </c>
      <c r="D45" s="23">
        <v>1064.4333333333334</v>
      </c>
      <c r="E45" s="24">
        <v>1.1299999999999999</v>
      </c>
      <c r="F45" s="25">
        <v>0.02</v>
      </c>
      <c r="G45" s="20"/>
      <c r="H45" s="18">
        <f t="shared" si="0"/>
        <v>0</v>
      </c>
      <c r="I45" s="18">
        <f t="shared" si="1"/>
        <v>0</v>
      </c>
      <c r="J45" s="21">
        <v>0.9</v>
      </c>
      <c r="K45" s="21">
        <v>0.8</v>
      </c>
      <c r="L45" s="22">
        <v>1</v>
      </c>
      <c r="M45" s="17">
        <f>'[1]Intervento 1'!$I45*'[1]Intervento 1'!$F45</f>
        <v>0</v>
      </c>
      <c r="N45" s="17">
        <f>'[1]Intervento 1'!$O45*'[1]Intervento 1'!$L45*'[1]Intervento 1'!$M45*'[1]Intervento 1'!$N45</f>
        <v>0</v>
      </c>
      <c r="O45" s="94"/>
      <c r="P45" s="94"/>
    </row>
    <row r="46" spans="2:16" x14ac:dyDescent="0.2">
      <c r="B46" s="29" t="s">
        <v>60</v>
      </c>
      <c r="C46" s="16" t="s">
        <v>9</v>
      </c>
      <c r="D46" s="23">
        <v>1020.0666666666666</v>
      </c>
      <c r="E46" s="24">
        <v>1.0296861747243429</v>
      </c>
      <c r="F46" s="25">
        <v>1.6188389923329684E-2</v>
      </c>
      <c r="G46" s="20"/>
      <c r="H46" s="18">
        <f t="shared" si="0"/>
        <v>0</v>
      </c>
      <c r="I46" s="18">
        <f t="shared" si="1"/>
        <v>0</v>
      </c>
      <c r="J46" s="21">
        <v>0.85</v>
      </c>
      <c r="K46" s="21">
        <v>0.8</v>
      </c>
      <c r="L46" s="22">
        <v>0.85</v>
      </c>
      <c r="M46" s="17">
        <f>'[1]Intervento 1'!$I46*'[1]Intervento 1'!$F46</f>
        <v>0</v>
      </c>
      <c r="N46" s="17">
        <f>'[1]Intervento 1'!$O46*'[1]Intervento 1'!$L46*'[1]Intervento 1'!$M46*'[1]Intervento 1'!$N46</f>
        <v>0</v>
      </c>
      <c r="O46" s="94"/>
      <c r="P46" s="94"/>
    </row>
    <row r="47" spans="2:16" x14ac:dyDescent="0.2">
      <c r="B47" s="15" t="s">
        <v>61</v>
      </c>
      <c r="C47" s="16" t="s">
        <v>8</v>
      </c>
      <c r="D47" s="16">
        <v>748</v>
      </c>
      <c r="E47" s="16">
        <v>1.44</v>
      </c>
      <c r="F47" s="34">
        <v>0.124</v>
      </c>
      <c r="G47" s="20">
        <v>8</v>
      </c>
      <c r="H47" s="18">
        <f t="shared" si="0"/>
        <v>8</v>
      </c>
      <c r="I47" s="18">
        <f t="shared" si="1"/>
        <v>0</v>
      </c>
      <c r="J47" s="21">
        <v>0.9</v>
      </c>
      <c r="K47" s="21">
        <v>0.9</v>
      </c>
      <c r="L47" s="22">
        <v>0.85</v>
      </c>
      <c r="M47" s="17">
        <f>'[1]Intervento 1'!$I47*'[1]Intervento 1'!$F47</f>
        <v>5984</v>
      </c>
      <c r="N47" s="17">
        <f>'[1]Intervento 1'!$O47*'[1]Intervento 1'!$L47*'[1]Intervento 1'!$M47*'[1]Intervento 1'!$N47</f>
        <v>4119.9840000000004</v>
      </c>
      <c r="O47" s="94">
        <f>PRODUCT(Tabella33[[#This Row],[NO2 '[kg']]],Tabella33[[#This Row],[Numero di alberi]]+Tabella33[[#This Row],[Fattore Correzione NO2]])</f>
        <v>12.816000000000001</v>
      </c>
      <c r="P47" s="94">
        <f>PRODUCT(Tabella33[[#This Row],[PM2.5 '[kg']]],Tabella33[[#This Row],[Numero di alberi]]+K48)</f>
        <v>1.0912000000000002</v>
      </c>
    </row>
    <row r="48" spans="2:16" x14ac:dyDescent="0.2">
      <c r="B48" s="29" t="s">
        <v>62</v>
      </c>
      <c r="C48" s="16" t="s">
        <v>9</v>
      </c>
      <c r="D48" s="23">
        <v>1138.1333333333332</v>
      </c>
      <c r="E48" s="24">
        <v>0.98</v>
      </c>
      <c r="F48" s="25">
        <v>1.4999999999999999E-2</v>
      </c>
      <c r="G48" s="20"/>
      <c r="H48" s="18">
        <f t="shared" si="0"/>
        <v>0</v>
      </c>
      <c r="I48" s="18">
        <f t="shared" si="1"/>
        <v>0</v>
      </c>
      <c r="J48" s="21">
        <v>0.85</v>
      </c>
      <c r="K48" s="21">
        <v>0.8</v>
      </c>
      <c r="L48" s="22">
        <v>0.9</v>
      </c>
      <c r="M48" s="17">
        <f>'[1]Intervento 1'!$I48*'[1]Intervento 1'!$F48</f>
        <v>0</v>
      </c>
      <c r="N48" s="17">
        <f>'[1]Intervento 1'!$O48*'[1]Intervento 1'!$L48*'[1]Intervento 1'!$M48*'[1]Intervento 1'!$N48</f>
        <v>0</v>
      </c>
      <c r="O48" s="94"/>
      <c r="P48" s="94"/>
    </row>
    <row r="49" spans="2:17" x14ac:dyDescent="0.2">
      <c r="B49" s="29" t="s">
        <v>63</v>
      </c>
      <c r="C49" s="16" t="s">
        <v>9</v>
      </c>
      <c r="D49" s="23">
        <v>1612.9666666666665</v>
      </c>
      <c r="E49" s="24">
        <v>1.2103477523324853</v>
      </c>
      <c r="F49" s="25">
        <v>2.062066447608616E-2</v>
      </c>
      <c r="G49" s="20"/>
      <c r="H49" s="18">
        <f t="shared" si="0"/>
        <v>0</v>
      </c>
      <c r="I49" s="18">
        <f t="shared" si="1"/>
        <v>0</v>
      </c>
      <c r="J49" s="21">
        <v>0.9</v>
      </c>
      <c r="K49" s="21">
        <v>0.8</v>
      </c>
      <c r="L49" s="22">
        <v>0.9</v>
      </c>
      <c r="M49" s="17">
        <f>'[1]Intervento 1'!$I49*'[1]Intervento 1'!$F49</f>
        <v>0</v>
      </c>
      <c r="N49" s="17">
        <f>'[1]Intervento 1'!$O49*'[1]Intervento 1'!$L49*'[1]Intervento 1'!$M49*'[1]Intervento 1'!$N49</f>
        <v>0</v>
      </c>
      <c r="O49" s="94"/>
      <c r="P49" s="94"/>
    </row>
    <row r="50" spans="2:17" x14ac:dyDescent="0.2">
      <c r="B50" s="29" t="s">
        <v>64</v>
      </c>
      <c r="C50" s="16" t="s">
        <v>9</v>
      </c>
      <c r="D50" s="23">
        <v>1183.2333333333333</v>
      </c>
      <c r="E50" s="24">
        <v>0.88888888888888895</v>
      </c>
      <c r="F50" s="37">
        <v>1.4884994523548741E-2</v>
      </c>
      <c r="G50" s="20"/>
      <c r="H50" s="18">
        <f t="shared" si="0"/>
        <v>0</v>
      </c>
      <c r="I50" s="18">
        <f t="shared" si="1"/>
        <v>0</v>
      </c>
      <c r="J50" s="21">
        <v>0.85</v>
      </c>
      <c r="K50" s="21">
        <v>0.8</v>
      </c>
      <c r="L50" s="22">
        <v>0.9</v>
      </c>
      <c r="M50" s="17">
        <f>'[1]Intervento 1'!$I50*'[1]Intervento 1'!$F50</f>
        <v>0</v>
      </c>
      <c r="N50" s="17">
        <f>'[1]Intervento 1'!$O50*'[1]Intervento 1'!$L50*'[1]Intervento 1'!$M50*'[1]Intervento 1'!$N50</f>
        <v>0</v>
      </c>
      <c r="O50" s="94"/>
      <c r="P50" s="94"/>
    </row>
    <row r="51" spans="2:17" x14ac:dyDescent="0.2">
      <c r="B51" s="29" t="s">
        <v>65</v>
      </c>
      <c r="C51" s="16" t="s">
        <v>9</v>
      </c>
      <c r="D51" s="23">
        <v>83.6</v>
      </c>
      <c r="E51" s="24">
        <v>0.318</v>
      </c>
      <c r="F51" s="38">
        <v>4.7000000000000002E-3</v>
      </c>
      <c r="G51" s="20"/>
      <c r="H51" s="36">
        <f t="shared" si="0"/>
        <v>0</v>
      </c>
      <c r="I51" s="18">
        <f t="shared" si="1"/>
        <v>0</v>
      </c>
      <c r="J51" s="21">
        <v>0.8</v>
      </c>
      <c r="K51" s="21">
        <v>0.8</v>
      </c>
      <c r="L51" s="26">
        <v>1</v>
      </c>
      <c r="M51" s="17">
        <f>'[1]Intervento 1'!$I51*'[1]Intervento 1'!$F51</f>
        <v>0</v>
      </c>
      <c r="N51" s="17">
        <f>'[1]Intervento 1'!$O51*'[1]Intervento 1'!$L51*'[1]Intervento 1'!$M51*'[1]Intervento 1'!$N51</f>
        <v>0</v>
      </c>
      <c r="O51" s="94"/>
      <c r="P51" s="94"/>
    </row>
    <row r="52" spans="2:17" x14ac:dyDescent="0.2">
      <c r="B52" s="29" t="s">
        <v>66</v>
      </c>
      <c r="C52" s="16" t="s">
        <v>8</v>
      </c>
      <c r="D52" s="23">
        <v>569.80000000000007</v>
      </c>
      <c r="E52" s="24">
        <v>0.78</v>
      </c>
      <c r="F52" s="25">
        <v>1.0999999999999999E-2</v>
      </c>
      <c r="G52" s="20"/>
      <c r="H52" s="18">
        <f t="shared" si="0"/>
        <v>0</v>
      </c>
      <c r="I52" s="18">
        <f t="shared" si="1"/>
        <v>0</v>
      </c>
      <c r="J52" s="21">
        <v>0.85</v>
      </c>
      <c r="K52" s="21">
        <v>0.8</v>
      </c>
      <c r="L52" s="22">
        <v>1</v>
      </c>
      <c r="M52" s="17">
        <f>'[1]Intervento 1'!$I52*'[1]Intervento 1'!$F52</f>
        <v>0</v>
      </c>
      <c r="N52" s="17">
        <f>'[1]Intervento 1'!$O52*'[1]Intervento 1'!$L52*'[1]Intervento 1'!$M52*'[1]Intervento 1'!$N52</f>
        <v>0</v>
      </c>
      <c r="O52" s="94"/>
      <c r="P52" s="94"/>
    </row>
    <row r="53" spans="2:17" x14ac:dyDescent="0.2">
      <c r="B53" s="15" t="s">
        <v>67</v>
      </c>
      <c r="C53" s="16" t="s">
        <v>8</v>
      </c>
      <c r="D53" s="31">
        <v>257.76666666666665</v>
      </c>
      <c r="E53" s="24">
        <v>0.89</v>
      </c>
      <c r="F53" s="25">
        <v>0.1</v>
      </c>
      <c r="G53" s="20"/>
      <c r="H53" s="18">
        <f t="shared" si="0"/>
        <v>0</v>
      </c>
      <c r="I53" s="18">
        <f t="shared" si="1"/>
        <v>0</v>
      </c>
      <c r="J53" s="21">
        <v>0.85</v>
      </c>
      <c r="K53" s="21">
        <v>0.9</v>
      </c>
      <c r="L53" s="22">
        <v>0.9</v>
      </c>
      <c r="M53" s="17">
        <f>'[1]Intervento 1'!$I53*'[1]Intervento 1'!$F53</f>
        <v>0</v>
      </c>
      <c r="N53" s="17">
        <f>'[1]Intervento 1'!$O53*'[1]Intervento 1'!$L53*'[1]Intervento 1'!$M53*'[1]Intervento 1'!$N53</f>
        <v>0</v>
      </c>
      <c r="O53" s="94"/>
      <c r="P53" s="94"/>
    </row>
    <row r="54" spans="2:17" x14ac:dyDescent="0.2">
      <c r="B54" s="29" t="s">
        <v>68</v>
      </c>
      <c r="C54" s="16" t="s">
        <v>9</v>
      </c>
      <c r="D54" s="23">
        <v>650.4666666666667</v>
      </c>
      <c r="E54" s="24">
        <v>0.83375742154368104</v>
      </c>
      <c r="F54" s="25">
        <v>1.6502373128879151E-2</v>
      </c>
      <c r="G54" s="20"/>
      <c r="H54" s="18">
        <f t="shared" si="0"/>
        <v>0</v>
      </c>
      <c r="I54" s="18">
        <f t="shared" si="1"/>
        <v>0</v>
      </c>
      <c r="J54" s="21">
        <v>0.85</v>
      </c>
      <c r="K54" s="21">
        <v>0.8</v>
      </c>
      <c r="L54" s="22">
        <v>1</v>
      </c>
      <c r="M54" s="17">
        <f>'[1]Intervento 1'!$I54*'[1]Intervento 1'!$F54</f>
        <v>0</v>
      </c>
      <c r="N54" s="17">
        <f>'[1]Intervento 1'!$O54*'[1]Intervento 1'!$L54*'[1]Intervento 1'!$M54*'[1]Intervento 1'!$N54</f>
        <v>0</v>
      </c>
      <c r="O54" s="94"/>
      <c r="P54" s="94"/>
    </row>
    <row r="55" spans="2:17" x14ac:dyDescent="0.2">
      <c r="B55" s="29" t="s">
        <v>69</v>
      </c>
      <c r="C55" s="18" t="s">
        <v>9</v>
      </c>
      <c r="D55" s="23">
        <v>1271.2333333333333</v>
      </c>
      <c r="E55" s="24">
        <v>1.4681933842239185</v>
      </c>
      <c r="F55" s="25">
        <v>2.9448703906535225E-2</v>
      </c>
      <c r="G55" s="20"/>
      <c r="H55" s="18">
        <f t="shared" si="0"/>
        <v>0</v>
      </c>
      <c r="I55" s="18">
        <f t="shared" si="1"/>
        <v>0</v>
      </c>
      <c r="J55" s="21">
        <v>1</v>
      </c>
      <c r="K55" s="21">
        <v>0.8</v>
      </c>
      <c r="L55" s="22">
        <v>0.9</v>
      </c>
      <c r="M55" s="17">
        <f>'[1]Intervento 1'!$I55*'[1]Intervento 1'!$F55</f>
        <v>0</v>
      </c>
      <c r="N55" s="17">
        <f>'[1]Intervento 1'!$O55*'[1]Intervento 1'!$L55*'[1]Intervento 1'!$M55*'[1]Intervento 1'!$N55</f>
        <v>0</v>
      </c>
      <c r="O55" s="94"/>
      <c r="P55" s="94"/>
    </row>
    <row r="56" spans="2:17" x14ac:dyDescent="0.2">
      <c r="B56" s="29" t="s">
        <v>70</v>
      </c>
      <c r="C56" s="16" t="s">
        <v>9</v>
      </c>
      <c r="D56" s="23">
        <v>829.4</v>
      </c>
      <c r="E56" s="24">
        <v>1.115351993214589</v>
      </c>
      <c r="F56" s="25">
        <v>2.1358159912376783E-2</v>
      </c>
      <c r="G56" s="20"/>
      <c r="H56" s="18">
        <f t="shared" si="0"/>
        <v>0</v>
      </c>
      <c r="I56" s="18">
        <f t="shared" si="1"/>
        <v>0</v>
      </c>
      <c r="J56" s="21">
        <v>0.9</v>
      </c>
      <c r="K56" s="21">
        <v>0.8</v>
      </c>
      <c r="L56" s="22">
        <v>0.9</v>
      </c>
      <c r="M56" s="17">
        <f>'[1]Intervento 1'!$I56*'[1]Intervento 1'!$F56</f>
        <v>0</v>
      </c>
      <c r="N56" s="17">
        <f>'[1]Intervento 1'!$O56*'[1]Intervento 1'!$L56*'[1]Intervento 1'!$M56*'[1]Intervento 1'!$N56</f>
        <v>0</v>
      </c>
      <c r="O56" s="94"/>
      <c r="P56" s="94"/>
    </row>
    <row r="57" spans="2:17" ht="16" thickBot="1" x14ac:dyDescent="0.25">
      <c r="B57" s="39" t="s">
        <v>71</v>
      </c>
      <c r="C57" s="40" t="s">
        <v>8</v>
      </c>
      <c r="D57" s="41">
        <v>462.7</v>
      </c>
      <c r="E57" s="42">
        <v>0.60299999999999998</v>
      </c>
      <c r="F57" s="43">
        <v>5.0999999999999997E-2</v>
      </c>
      <c r="G57" s="44"/>
      <c r="H57" s="45">
        <f t="shared" si="0"/>
        <v>0</v>
      </c>
      <c r="I57" s="45">
        <f t="shared" si="1"/>
        <v>0</v>
      </c>
      <c r="J57" s="45">
        <v>0.8</v>
      </c>
      <c r="K57" s="45">
        <v>0.85</v>
      </c>
      <c r="L57" s="46">
        <v>1</v>
      </c>
      <c r="M57" s="41">
        <f>'[1]Intervento 1'!$I57*'[1]Intervento 1'!$F57</f>
        <v>0</v>
      </c>
      <c r="N57" s="41">
        <f>'[1]Intervento 1'!$O57*'[1]Intervento 1'!$L57*'[1]Intervento 1'!$M57*'[1]Intervento 1'!$N57</f>
        <v>0</v>
      </c>
      <c r="O57" s="94"/>
      <c r="P57" s="94"/>
    </row>
    <row r="58" spans="2:17" x14ac:dyDescent="0.2">
      <c r="B58" s="47"/>
      <c r="C58" s="48"/>
      <c r="D58" s="35"/>
      <c r="E58" s="49"/>
      <c r="F58" s="50"/>
      <c r="G58" s="48"/>
      <c r="H58" s="48"/>
      <c r="I58" s="48"/>
      <c r="J58" s="48"/>
      <c r="K58" s="48"/>
      <c r="L58" s="48"/>
      <c r="M58" s="48"/>
      <c r="N58" s="35"/>
      <c r="O58" s="1"/>
      <c r="P58" s="1"/>
      <c r="Q58" s="1"/>
    </row>
    <row r="59" spans="2:17" x14ac:dyDescent="0.2">
      <c r="B59" s="52" t="s">
        <v>72</v>
      </c>
      <c r="C59" s="53"/>
      <c r="D59" s="54"/>
      <c r="E59" s="55"/>
      <c r="F59" s="55"/>
      <c r="G59" s="52">
        <f>SUM('[1]Intervento 1'!$I$3:$I$57)</f>
        <v>30</v>
      </c>
      <c r="H59" s="52">
        <f>SUM($J$3:$J$57)</f>
        <v>48.500000000000007</v>
      </c>
      <c r="I59" s="52">
        <f>SUM($K$3:$K$57)</f>
        <v>45.299999999999969</v>
      </c>
      <c r="J59" s="53"/>
      <c r="K59" s="53"/>
      <c r="L59" s="53" t="s">
        <v>89</v>
      </c>
      <c r="M59" s="56">
        <f>SUM('[1]Intervento 1'!$O$3:$O$57)/1000</f>
        <v>34.358133333333335</v>
      </c>
      <c r="N59" s="56">
        <f>SUM('[1]Intervento 1'!$P$3:$P$57)/1000</f>
        <v>23.88818666666667</v>
      </c>
      <c r="O59" s="96">
        <f>SUM(O5,O30+O33+O47)</f>
        <v>40.393000000000001</v>
      </c>
      <c r="P59" s="96">
        <f>SUM(P5,P30,P33+P47)</f>
        <v>1.6076000000000001</v>
      </c>
      <c r="Q59" s="51" t="s">
        <v>90</v>
      </c>
    </row>
  </sheetData>
  <dataValidations count="1">
    <dataValidation type="list" allowBlank="1" showInputMessage="1" showErrorMessage="1" sqref="C3:C58">
      <formula1>$A$17:$A$17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40" sqref="E40"/>
    </sheetView>
  </sheetViews>
  <sheetFormatPr baseColWidth="10" defaultRowHeight="15" x14ac:dyDescent="0.2"/>
  <cols>
    <col min="2" max="2" width="22.6640625" customWidth="1"/>
    <col min="3" max="3" width="26.33203125" customWidth="1"/>
    <col min="4" max="4" width="18" customWidth="1"/>
  </cols>
  <sheetData>
    <row r="2" spans="2:4" x14ac:dyDescent="0.2">
      <c r="B2" s="58"/>
      <c r="C2" s="32"/>
      <c r="D2" s="32"/>
    </row>
    <row r="3" spans="2:4" x14ac:dyDescent="0.2">
      <c r="B3" s="99" t="s">
        <v>73</v>
      </c>
      <c r="C3" s="100">
        <v>4</v>
      </c>
      <c r="D3" s="32"/>
    </row>
    <row r="4" spans="2:4" ht="16" x14ac:dyDescent="0.2">
      <c r="B4" s="101" t="s">
        <v>74</v>
      </c>
      <c r="C4" s="62">
        <v>1</v>
      </c>
      <c r="D4" s="32"/>
    </row>
    <row r="5" spans="2:4" ht="16" x14ac:dyDescent="0.2">
      <c r="B5" s="102" t="s">
        <v>75</v>
      </c>
      <c r="C5" s="103">
        <v>0.9</v>
      </c>
      <c r="D5" s="32"/>
    </row>
    <row r="6" spans="2:4" ht="16" thickBot="1" x14ac:dyDescent="0.25">
      <c r="C6" s="32"/>
      <c r="D6" s="32"/>
    </row>
    <row r="7" spans="2:4" ht="16" thickBot="1" x14ac:dyDescent="0.25">
      <c r="B7" s="65" t="s">
        <v>76</v>
      </c>
      <c r="C7" s="66">
        <v>0.9</v>
      </c>
      <c r="D7" s="67"/>
    </row>
    <row r="8" spans="2:4" ht="16" thickBot="1" x14ac:dyDescent="0.25">
      <c r="C8" s="32"/>
      <c r="D8" s="32"/>
    </row>
    <row r="9" spans="2:4" ht="17" thickBot="1" x14ac:dyDescent="0.25">
      <c r="B9" s="98" t="s">
        <v>77</v>
      </c>
      <c r="C9" s="119"/>
      <c r="D9" s="70">
        <v>21</v>
      </c>
    </row>
    <row r="10" spans="2:4" ht="16" thickBot="1" x14ac:dyDescent="0.25">
      <c r="B10" s="104"/>
      <c r="C10" s="104"/>
      <c r="D10" s="105"/>
    </row>
    <row r="11" spans="2:4" ht="16" thickBot="1" x14ac:dyDescent="0.25">
      <c r="B11" s="106" t="s">
        <v>78</v>
      </c>
      <c r="C11" s="107" t="s">
        <v>79</v>
      </c>
      <c r="D11" s="32"/>
    </row>
    <row r="12" spans="2:4" x14ac:dyDescent="0.2">
      <c r="B12" s="108" t="s">
        <v>80</v>
      </c>
      <c r="C12" s="109">
        <v>3</v>
      </c>
      <c r="D12" s="32"/>
    </row>
    <row r="13" spans="2:4" x14ac:dyDescent="0.2">
      <c r="B13" s="108" t="s">
        <v>81</v>
      </c>
      <c r="C13" s="110">
        <v>6</v>
      </c>
      <c r="D13" s="111"/>
    </row>
    <row r="14" spans="2:4" x14ac:dyDescent="0.2">
      <c r="B14" s="108" t="s">
        <v>82</v>
      </c>
      <c r="C14" s="110">
        <v>9</v>
      </c>
      <c r="D14" s="112"/>
    </row>
    <row r="15" spans="2:4" x14ac:dyDescent="0.2">
      <c r="B15" s="108" t="s">
        <v>83</v>
      </c>
      <c r="C15" s="110">
        <v>12</v>
      </c>
      <c r="D15" s="32"/>
    </row>
    <row r="16" spans="2:4" x14ac:dyDescent="0.2">
      <c r="B16" s="108" t="s">
        <v>84</v>
      </c>
      <c r="C16" s="113">
        <v>15</v>
      </c>
      <c r="D16" s="114"/>
    </row>
    <row r="17" spans="2:4" x14ac:dyDescent="0.2">
      <c r="B17" s="108" t="s">
        <v>85</v>
      </c>
      <c r="C17" s="115">
        <v>18</v>
      </c>
      <c r="D17" s="32"/>
    </row>
    <row r="18" spans="2:4" ht="16" thickBot="1" x14ac:dyDescent="0.25">
      <c r="B18" s="116" t="s">
        <v>86</v>
      </c>
      <c r="C18" s="117">
        <v>20</v>
      </c>
      <c r="D18" s="118"/>
    </row>
    <row r="19" spans="2:4" ht="16" thickBot="1" x14ac:dyDescent="0.25">
      <c r="B19" s="84"/>
      <c r="C19" s="85"/>
      <c r="D19" s="85"/>
    </row>
    <row r="20" spans="2:4" ht="16" thickBot="1" x14ac:dyDescent="0.25">
      <c r="B20" s="86" t="s">
        <v>79</v>
      </c>
      <c r="C20" s="87">
        <v>3</v>
      </c>
      <c r="D20" s="85"/>
    </row>
    <row r="21" spans="2:4" x14ac:dyDescent="0.2">
      <c r="B21" s="67"/>
      <c r="C21" s="88"/>
      <c r="D21" s="85"/>
    </row>
  </sheetData>
  <mergeCells count="1"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1"/>
  <sheetViews>
    <sheetView topLeftCell="E35" workbookViewId="0">
      <selection activeCell="K76" sqref="K76"/>
    </sheetView>
  </sheetViews>
  <sheetFormatPr baseColWidth="10" defaultRowHeight="15" x14ac:dyDescent="0.2"/>
  <cols>
    <col min="3" max="3" width="29.33203125" customWidth="1"/>
    <col min="4" max="4" width="22.6640625" customWidth="1"/>
    <col min="5" max="5" width="18.83203125" customWidth="1"/>
    <col min="6" max="6" width="14.1640625" customWidth="1"/>
    <col min="7" max="7" width="13.33203125" customWidth="1"/>
    <col min="8" max="8" width="17.6640625" customWidth="1"/>
    <col min="9" max="9" width="15.6640625" customWidth="1"/>
    <col min="10" max="10" width="12.83203125" customWidth="1"/>
    <col min="11" max="11" width="22.5" customWidth="1"/>
    <col min="12" max="12" width="24.5" customWidth="1"/>
    <col min="13" max="13" width="19" customWidth="1"/>
    <col min="14" max="14" width="18.6640625" customWidth="1"/>
    <col min="15" max="15" width="24.33203125" customWidth="1"/>
    <col min="16" max="16" width="16" customWidth="1"/>
    <col min="17" max="17" width="17.5" customWidth="1"/>
  </cols>
  <sheetData>
    <row r="2" spans="2:17" ht="17" thickBot="1" x14ac:dyDescent="0.25">
      <c r="B2" s="3"/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t="s">
        <v>87</v>
      </c>
      <c r="Q2" t="s">
        <v>91</v>
      </c>
    </row>
    <row r="3" spans="2:17" x14ac:dyDescent="0.2">
      <c r="C3" s="6" t="s">
        <v>15</v>
      </c>
      <c r="D3" s="7" t="s">
        <v>8</v>
      </c>
      <c r="E3" s="8">
        <v>618.92999999999995</v>
      </c>
      <c r="F3" s="9">
        <v>1.29</v>
      </c>
      <c r="G3" s="10">
        <v>0.14000000000000001</v>
      </c>
      <c r="H3" s="11"/>
      <c r="I3" s="9">
        <f t="shared" ref="I3:I57" si="0">IF(D3="sempreverdi",H3,0)</f>
        <v>0</v>
      </c>
      <c r="J3" s="9">
        <f t="shared" ref="J3:J57" si="1">IF(D3="decidue",H3,0)</f>
        <v>0</v>
      </c>
      <c r="K3" s="12">
        <v>0.9</v>
      </c>
      <c r="L3" s="12">
        <v>1</v>
      </c>
      <c r="M3" s="13">
        <v>0.9</v>
      </c>
      <c r="N3" s="14">
        <f>'[2]Intervento 1'!$I3*'[2]Intervento 1'!$F3</f>
        <v>0</v>
      </c>
      <c r="O3" s="14">
        <f>'[2]Intervento 1'!$O3*'[2]Intervento 1'!$L3*'[2]Intervento 1'!$M3*'[2]Intervento 1'!$N3</f>
        <v>0</v>
      </c>
      <c r="P3" s="94"/>
      <c r="Q3" s="94"/>
    </row>
    <row r="4" spans="2:17" x14ac:dyDescent="0.2">
      <c r="C4" s="15" t="s">
        <v>16</v>
      </c>
      <c r="D4" s="16" t="s">
        <v>9</v>
      </c>
      <c r="E4" s="17">
        <v>214.86666666666667</v>
      </c>
      <c r="F4" s="18">
        <v>0.69</v>
      </c>
      <c r="G4" s="19">
        <v>1.4E-2</v>
      </c>
      <c r="H4" s="20"/>
      <c r="I4" s="18">
        <f t="shared" si="0"/>
        <v>0</v>
      </c>
      <c r="J4" s="18">
        <f t="shared" si="1"/>
        <v>0</v>
      </c>
      <c r="K4" s="21">
        <v>0.8</v>
      </c>
      <c r="L4" s="21">
        <v>0.8</v>
      </c>
      <c r="M4" s="22">
        <v>0.9</v>
      </c>
      <c r="N4" s="17">
        <f>'[2]Intervento 1'!$I4*'[2]Intervento 1'!$F4</f>
        <v>0</v>
      </c>
      <c r="O4" s="17">
        <f>'[2]Intervento 1'!$O4*'[2]Intervento 1'!$L4*'[2]Intervento 1'!$M4*'[2]Intervento 1'!$N4</f>
        <v>0</v>
      </c>
      <c r="P4" s="94"/>
      <c r="Q4" s="94"/>
    </row>
    <row r="5" spans="2:17" x14ac:dyDescent="0.2">
      <c r="C5" s="15" t="s">
        <v>17</v>
      </c>
      <c r="D5" s="16" t="s">
        <v>9</v>
      </c>
      <c r="E5" s="23">
        <v>1480.6</v>
      </c>
      <c r="F5" s="24">
        <v>1.49</v>
      </c>
      <c r="G5" s="25">
        <v>3.1E-2</v>
      </c>
      <c r="H5" s="20"/>
      <c r="I5" s="18">
        <f t="shared" si="0"/>
        <v>0</v>
      </c>
      <c r="J5" s="18">
        <f t="shared" si="1"/>
        <v>0</v>
      </c>
      <c r="K5" s="21">
        <v>1</v>
      </c>
      <c r="L5" s="21">
        <v>0.8</v>
      </c>
      <c r="M5" s="22">
        <v>0.9</v>
      </c>
      <c r="N5" s="17">
        <f>'[2]Intervento 1'!$I5*'[2]Intervento 1'!$F5</f>
        <v>0</v>
      </c>
      <c r="O5" s="17">
        <f>'[2]Intervento 1'!$O5*'[2]Intervento 1'!$L5*'[2]Intervento 1'!$M5*'[2]Intervento 1'!$N5</f>
        <v>0</v>
      </c>
      <c r="P5" s="94"/>
      <c r="Q5" s="94"/>
    </row>
    <row r="6" spans="2:17" x14ac:dyDescent="0.2">
      <c r="C6" s="15" t="s">
        <v>18</v>
      </c>
      <c r="D6" s="16" t="s">
        <v>9</v>
      </c>
      <c r="E6" s="23">
        <v>1115</v>
      </c>
      <c r="F6" s="24">
        <v>1.3169999999999999</v>
      </c>
      <c r="G6" s="25">
        <v>2.5999999999999999E-2</v>
      </c>
      <c r="H6" s="20"/>
      <c r="I6" s="18">
        <f t="shared" si="0"/>
        <v>0</v>
      </c>
      <c r="J6" s="18">
        <f t="shared" si="1"/>
        <v>0</v>
      </c>
      <c r="K6" s="21">
        <v>0.9</v>
      </c>
      <c r="L6" s="21">
        <v>0.8</v>
      </c>
      <c r="M6" s="26">
        <v>0.9</v>
      </c>
      <c r="N6" s="17">
        <f>'[2]Intervento 1'!$I6*'[2]Intervento 1'!$F6</f>
        <v>0</v>
      </c>
      <c r="O6" s="17">
        <f>'[2]Intervento 1'!$O6*'[2]Intervento 1'!$L6*'[2]Intervento 1'!$M6*'[2]Intervento 1'!$N6</f>
        <v>0</v>
      </c>
      <c r="P6" s="94"/>
      <c r="Q6" s="94"/>
    </row>
    <row r="7" spans="2:17" x14ac:dyDescent="0.2">
      <c r="C7" s="15" t="s">
        <v>19</v>
      </c>
      <c r="D7" s="27" t="s">
        <v>9</v>
      </c>
      <c r="E7" s="28">
        <v>1247</v>
      </c>
      <c r="F7" s="21">
        <v>1.3</v>
      </c>
      <c r="G7" s="22">
        <v>2.9000000000000001E-2</v>
      </c>
      <c r="H7" s="20">
        <v>6</v>
      </c>
      <c r="I7" s="18">
        <f t="shared" si="0"/>
        <v>0</v>
      </c>
      <c r="J7" s="18">
        <f t="shared" si="1"/>
        <v>6</v>
      </c>
      <c r="K7" s="21">
        <v>0.9</v>
      </c>
      <c r="L7" s="21">
        <v>0.8</v>
      </c>
      <c r="M7" s="22">
        <v>1</v>
      </c>
      <c r="N7" s="17">
        <f>'[2]Intervento 1'!$I7*'[2]Intervento 1'!$F7</f>
        <v>7482</v>
      </c>
      <c r="O7" s="17">
        <f>'[2]Intervento 1'!$O7*'[2]Intervento 1'!$L7*'[2]Intervento 1'!$M7*'[2]Intervento 1'!$N7</f>
        <v>5387.0400000000009</v>
      </c>
      <c r="P7" s="94">
        <f>PRODUCT(Tabella34[[#This Row],[NO2 '[kg']]],Tabella34[[#This Row],[Numero di alberi]]+Tabella34[[#This Row],[Fattore Correzione NO2]])</f>
        <v>8.9700000000000006</v>
      </c>
      <c r="Q7" s="94">
        <f>PRODUCT(Tabella34[[#This Row],[PM2.5 '[kg']]],Tabella34[[#This Row],[Numero di alberi]]+Tabella34[[#This Row],[Fattore Correzione PM2.5]])</f>
        <v>0.19720000000000001</v>
      </c>
    </row>
    <row r="8" spans="2:17" x14ac:dyDescent="0.2">
      <c r="C8" s="29" t="s">
        <v>20</v>
      </c>
      <c r="D8" s="16" t="s">
        <v>9</v>
      </c>
      <c r="E8" s="17">
        <v>537.9</v>
      </c>
      <c r="F8" s="18">
        <v>0.92</v>
      </c>
      <c r="G8" s="19">
        <v>0.02</v>
      </c>
      <c r="H8" s="20"/>
      <c r="I8" s="18">
        <f t="shared" si="0"/>
        <v>0</v>
      </c>
      <c r="J8" s="18">
        <f t="shared" si="1"/>
        <v>0</v>
      </c>
      <c r="K8" s="21">
        <v>0.85</v>
      </c>
      <c r="L8" s="21">
        <v>0.8</v>
      </c>
      <c r="M8" s="30">
        <v>0.75</v>
      </c>
      <c r="N8" s="17">
        <f>'[2]Intervento 1'!$I8*'[2]Intervento 1'!$F8</f>
        <v>0</v>
      </c>
      <c r="O8" s="17">
        <f>'[2]Intervento 1'!$O8*'[2]Intervento 1'!$L8*'[2]Intervento 1'!$M8*'[2]Intervento 1'!$N8</f>
        <v>0</v>
      </c>
      <c r="P8" s="94"/>
      <c r="Q8" s="94"/>
    </row>
    <row r="9" spans="2:17" x14ac:dyDescent="0.2">
      <c r="C9" s="29" t="s">
        <v>21</v>
      </c>
      <c r="D9" s="16" t="s">
        <v>9</v>
      </c>
      <c r="E9" s="17">
        <v>1794.4666666666665</v>
      </c>
      <c r="F9" s="18">
        <v>0.76</v>
      </c>
      <c r="G9" s="19">
        <v>0.02</v>
      </c>
      <c r="H9" s="20"/>
      <c r="I9" s="18">
        <f t="shared" si="0"/>
        <v>0</v>
      </c>
      <c r="J9" s="18">
        <f t="shared" si="1"/>
        <v>0</v>
      </c>
      <c r="K9" s="21">
        <v>0.85</v>
      </c>
      <c r="L9" s="21">
        <v>0.8</v>
      </c>
      <c r="M9" s="30">
        <v>0.75</v>
      </c>
      <c r="N9" s="17">
        <f>'[2]Intervento 1'!$I9*'[2]Intervento 1'!$F9</f>
        <v>0</v>
      </c>
      <c r="O9" s="17">
        <f>'[2]Intervento 1'!$O9*'[2]Intervento 1'!$L9*'[2]Intervento 1'!$M9*'[2]Intervento 1'!$N9</f>
        <v>0</v>
      </c>
      <c r="P9" s="94"/>
      <c r="Q9" s="94"/>
    </row>
    <row r="10" spans="2:17" x14ac:dyDescent="0.2">
      <c r="C10" s="15" t="s">
        <v>22</v>
      </c>
      <c r="D10" s="16" t="s">
        <v>9</v>
      </c>
      <c r="E10" s="31">
        <v>935</v>
      </c>
      <c r="F10" s="32">
        <v>1.3</v>
      </c>
      <c r="G10" s="33">
        <v>2.1999999999999999E-2</v>
      </c>
      <c r="H10" s="20"/>
      <c r="I10" s="18">
        <f t="shared" si="0"/>
        <v>0</v>
      </c>
      <c r="J10" s="18">
        <f t="shared" si="1"/>
        <v>0</v>
      </c>
      <c r="K10" s="21">
        <v>0.9</v>
      </c>
      <c r="L10" s="21">
        <v>0.8</v>
      </c>
      <c r="M10" s="22">
        <v>0.85</v>
      </c>
      <c r="N10" s="17">
        <f>'[2]Intervento 1'!$I10*'[2]Intervento 1'!$F10</f>
        <v>0</v>
      </c>
      <c r="O10" s="17">
        <f>'[2]Intervento 1'!$O10*'[2]Intervento 1'!$L10*'[2]Intervento 1'!$M10*'[2]Intervento 1'!$N10</f>
        <v>0</v>
      </c>
      <c r="P10" s="94"/>
      <c r="Q10" s="94"/>
    </row>
    <row r="11" spans="2:17" x14ac:dyDescent="0.2">
      <c r="C11" s="29" t="s">
        <v>23</v>
      </c>
      <c r="D11" s="16" t="s">
        <v>9</v>
      </c>
      <c r="E11" s="23">
        <v>1311.9333333333334</v>
      </c>
      <c r="F11" s="16">
        <v>1.1000000000000001</v>
      </c>
      <c r="G11" s="34">
        <v>1.4999999999999999E-2</v>
      </c>
      <c r="H11" s="20"/>
      <c r="I11" s="18">
        <f t="shared" si="0"/>
        <v>0</v>
      </c>
      <c r="J11" s="18">
        <f t="shared" si="1"/>
        <v>0</v>
      </c>
      <c r="K11" s="21">
        <v>0.9</v>
      </c>
      <c r="L11" s="21">
        <v>0.8</v>
      </c>
      <c r="M11" s="22">
        <v>1</v>
      </c>
      <c r="N11" s="17">
        <f>'[2]Intervento 1'!$I11*'[2]Intervento 1'!$F11</f>
        <v>0</v>
      </c>
      <c r="O11" s="17">
        <f>'[2]Intervento 1'!$O11*'[2]Intervento 1'!$L11*'[2]Intervento 1'!$M11*'[2]Intervento 1'!$N11</f>
        <v>0</v>
      </c>
      <c r="P11" s="94"/>
      <c r="Q11" s="94"/>
    </row>
    <row r="12" spans="2:17" x14ac:dyDescent="0.2">
      <c r="C12" s="29" t="s">
        <v>25</v>
      </c>
      <c r="D12" s="16" t="s">
        <v>8</v>
      </c>
      <c r="E12" s="23">
        <v>263.26666666666665</v>
      </c>
      <c r="F12" s="16">
        <v>0.66</v>
      </c>
      <c r="G12" s="34">
        <v>7.5999999999999998E-2</v>
      </c>
      <c r="H12" s="20"/>
      <c r="I12" s="18">
        <f t="shared" si="0"/>
        <v>0</v>
      </c>
      <c r="J12" s="18">
        <f t="shared" si="1"/>
        <v>0</v>
      </c>
      <c r="K12" s="21">
        <v>0.8</v>
      </c>
      <c r="L12" s="21">
        <v>0.85</v>
      </c>
      <c r="M12" s="22">
        <v>0.85</v>
      </c>
      <c r="N12" s="17">
        <f>'[2]Intervento 1'!$I12*'[2]Intervento 1'!$F12</f>
        <v>0</v>
      </c>
      <c r="O12" s="17">
        <f>'[2]Intervento 1'!$O12*'[2]Intervento 1'!$L12*'[2]Intervento 1'!$M12*'[2]Intervento 1'!$N12</f>
        <v>0</v>
      </c>
      <c r="P12" s="94"/>
      <c r="Q12" s="94"/>
    </row>
    <row r="13" spans="2:17" x14ac:dyDescent="0.2">
      <c r="C13" s="29" t="s">
        <v>27</v>
      </c>
      <c r="D13" s="16" t="s">
        <v>9</v>
      </c>
      <c r="E13" s="23">
        <v>317.53300000000002</v>
      </c>
      <c r="F13" s="16">
        <v>1.52</v>
      </c>
      <c r="G13" s="34">
        <v>3.5000000000000003E-2</v>
      </c>
      <c r="H13" s="20"/>
      <c r="I13" s="18">
        <f t="shared" si="0"/>
        <v>0</v>
      </c>
      <c r="J13" s="18">
        <f t="shared" si="1"/>
        <v>0</v>
      </c>
      <c r="K13" s="21">
        <v>1</v>
      </c>
      <c r="L13" s="21">
        <v>0.8</v>
      </c>
      <c r="M13" s="22">
        <v>0.9</v>
      </c>
      <c r="N13" s="17">
        <f>'[2]Intervento 1'!$I13*'[2]Intervento 1'!$F13</f>
        <v>0</v>
      </c>
      <c r="O13" s="17">
        <f>'[2]Intervento 1'!$O13*'[2]Intervento 1'!$L13*'[2]Intervento 1'!$M13*'[2]Intervento 1'!$N13</f>
        <v>0</v>
      </c>
      <c r="P13" s="94"/>
      <c r="Q13" s="94"/>
    </row>
    <row r="14" spans="2:17" x14ac:dyDescent="0.2">
      <c r="C14" s="15" t="s">
        <v>28</v>
      </c>
      <c r="D14" s="16" t="s">
        <v>9</v>
      </c>
      <c r="E14" s="23">
        <v>96.4</v>
      </c>
      <c r="F14" s="24">
        <v>0.52700000000000002</v>
      </c>
      <c r="G14" s="25">
        <v>8.9999999999999993E-3</v>
      </c>
      <c r="H14" s="20"/>
      <c r="I14" s="18">
        <f t="shared" si="0"/>
        <v>0</v>
      </c>
      <c r="J14" s="18">
        <f t="shared" si="1"/>
        <v>0</v>
      </c>
      <c r="K14" s="21">
        <v>0.8</v>
      </c>
      <c r="L14" s="21">
        <v>0.8</v>
      </c>
      <c r="M14" s="26">
        <v>1</v>
      </c>
      <c r="N14" s="17">
        <f>'[2]Intervento 1'!$I14*'[2]Intervento 1'!$F14</f>
        <v>0</v>
      </c>
      <c r="O14" s="17">
        <f>'[2]Intervento 1'!$O14*'[2]Intervento 1'!$L14*'[2]Intervento 1'!$M14*'[2]Intervento 1'!$N14</f>
        <v>0</v>
      </c>
      <c r="P14" s="94"/>
      <c r="Q14" s="94"/>
    </row>
    <row r="15" spans="2:17" x14ac:dyDescent="0.2">
      <c r="C15" s="29" t="s">
        <v>29</v>
      </c>
      <c r="D15" s="16" t="s">
        <v>9</v>
      </c>
      <c r="E15" s="17">
        <v>515.53330000000005</v>
      </c>
      <c r="F15" s="16">
        <v>0.95</v>
      </c>
      <c r="G15" s="34">
        <v>1.4999999999999999E-2</v>
      </c>
      <c r="H15" s="20"/>
      <c r="I15" s="18">
        <f t="shared" si="0"/>
        <v>0</v>
      </c>
      <c r="J15" s="18">
        <f t="shared" si="1"/>
        <v>0</v>
      </c>
      <c r="K15" s="21">
        <v>0.85</v>
      </c>
      <c r="L15" s="21">
        <v>0.8</v>
      </c>
      <c r="M15" s="22">
        <v>1</v>
      </c>
      <c r="N15" s="17">
        <f>'[2]Intervento 1'!$I15*'[2]Intervento 1'!$F15</f>
        <v>0</v>
      </c>
      <c r="O15" s="17">
        <f>'[2]Intervento 1'!$O15*'[2]Intervento 1'!$L15*'[2]Intervento 1'!$M15*'[2]Intervento 1'!$N15</f>
        <v>0</v>
      </c>
      <c r="P15" s="94"/>
      <c r="Q15" s="94"/>
    </row>
    <row r="16" spans="2:17" x14ac:dyDescent="0.2">
      <c r="C16" s="29" t="s">
        <v>30</v>
      </c>
      <c r="D16" s="16" t="s">
        <v>9</v>
      </c>
      <c r="E16" s="35">
        <v>622.6</v>
      </c>
      <c r="F16" s="24">
        <v>0.9</v>
      </c>
      <c r="G16" s="25">
        <v>0.02</v>
      </c>
      <c r="H16" s="20"/>
      <c r="I16" s="18">
        <f t="shared" si="0"/>
        <v>0</v>
      </c>
      <c r="J16" s="18">
        <f t="shared" si="1"/>
        <v>0</v>
      </c>
      <c r="K16" s="21">
        <v>0.85</v>
      </c>
      <c r="L16" s="21">
        <v>0.8</v>
      </c>
      <c r="M16" s="30">
        <v>0.75</v>
      </c>
      <c r="N16" s="17">
        <f>'[2]Intervento 1'!$I16*'[2]Intervento 1'!$F16</f>
        <v>0</v>
      </c>
      <c r="O16" s="17">
        <f>'[2]Intervento 1'!$O16*'[2]Intervento 1'!$L16*'[2]Intervento 1'!$M16*'[2]Intervento 1'!$N16</f>
        <v>0</v>
      </c>
      <c r="P16" s="94"/>
      <c r="Q16" s="94"/>
    </row>
    <row r="17" spans="3:17" x14ac:dyDescent="0.2">
      <c r="C17" s="29" t="s">
        <v>31</v>
      </c>
      <c r="D17" s="16" t="s">
        <v>8</v>
      </c>
      <c r="E17" s="23">
        <v>257.40000000000003</v>
      </c>
      <c r="F17" s="24">
        <v>0.496</v>
      </c>
      <c r="G17" s="34">
        <v>6.4000000000000001E-2</v>
      </c>
      <c r="H17" s="20"/>
      <c r="I17" s="18">
        <f t="shared" si="0"/>
        <v>0</v>
      </c>
      <c r="J17" s="18">
        <f t="shared" si="1"/>
        <v>0</v>
      </c>
      <c r="K17" s="21">
        <v>0.8</v>
      </c>
      <c r="L17" s="21">
        <v>0.85</v>
      </c>
      <c r="M17" s="30">
        <v>0.75</v>
      </c>
      <c r="N17" s="17">
        <f>'[2]Intervento 1'!$I17*'[2]Intervento 1'!$F17</f>
        <v>0</v>
      </c>
      <c r="O17" s="17">
        <f>'[2]Intervento 1'!$O17*'[2]Intervento 1'!$L17*'[2]Intervento 1'!$M17*'[2]Intervento 1'!$N17</f>
        <v>0</v>
      </c>
      <c r="P17" s="94"/>
      <c r="Q17" s="94"/>
    </row>
    <row r="18" spans="3:17" x14ac:dyDescent="0.2">
      <c r="C18" s="29" t="s">
        <v>32</v>
      </c>
      <c r="D18" s="16" t="s">
        <v>9</v>
      </c>
      <c r="E18" s="23">
        <v>687.13333333333333</v>
      </c>
      <c r="F18" s="16">
        <v>1.47</v>
      </c>
      <c r="G18" s="34">
        <v>3.5999999999999997E-2</v>
      </c>
      <c r="H18" s="20"/>
      <c r="I18" s="18">
        <f t="shared" si="0"/>
        <v>0</v>
      </c>
      <c r="J18" s="18">
        <f t="shared" si="1"/>
        <v>0</v>
      </c>
      <c r="K18" s="21">
        <v>1</v>
      </c>
      <c r="L18" s="21">
        <v>0.8</v>
      </c>
      <c r="M18" s="22">
        <v>0.85</v>
      </c>
      <c r="N18" s="17">
        <f>'[2]Intervento 1'!$I18*'[2]Intervento 1'!$F18</f>
        <v>0</v>
      </c>
      <c r="O18" s="17">
        <f>'[2]Intervento 1'!$O18*'[2]Intervento 1'!$L18*'[2]Intervento 1'!$M18*'[2]Intervento 1'!$N18</f>
        <v>0</v>
      </c>
      <c r="P18" s="94"/>
      <c r="Q18" s="94"/>
    </row>
    <row r="19" spans="3:17" x14ac:dyDescent="0.2">
      <c r="C19" s="29" t="s">
        <v>33</v>
      </c>
      <c r="D19" s="16" t="s">
        <v>9</v>
      </c>
      <c r="E19" s="23">
        <v>1173.7</v>
      </c>
      <c r="F19" s="16">
        <v>1.27</v>
      </c>
      <c r="G19" s="34">
        <v>2.4E-2</v>
      </c>
      <c r="H19" s="20"/>
      <c r="I19" s="18">
        <f t="shared" si="0"/>
        <v>0</v>
      </c>
      <c r="J19" s="18">
        <f t="shared" si="1"/>
        <v>0</v>
      </c>
      <c r="K19" s="21">
        <v>0.9</v>
      </c>
      <c r="L19" s="21">
        <v>0.8</v>
      </c>
      <c r="M19" s="22">
        <v>0.85</v>
      </c>
      <c r="N19" s="17">
        <f>'[2]Intervento 1'!$I19*'[2]Intervento 1'!$F19</f>
        <v>0</v>
      </c>
      <c r="O19" s="17">
        <f>'[2]Intervento 1'!$O19*'[2]Intervento 1'!$L19*'[2]Intervento 1'!$M19*'[2]Intervento 1'!$N19</f>
        <v>0</v>
      </c>
      <c r="P19" s="94"/>
      <c r="Q19" s="94"/>
    </row>
    <row r="20" spans="3:17" x14ac:dyDescent="0.2">
      <c r="C20" s="29" t="s">
        <v>34</v>
      </c>
      <c r="D20" s="16" t="s">
        <v>9</v>
      </c>
      <c r="E20" s="23">
        <v>220.36666666666667</v>
      </c>
      <c r="F20" s="16">
        <v>0.62</v>
      </c>
      <c r="G20" s="34">
        <v>1.0999999999999999E-2</v>
      </c>
      <c r="H20" s="20"/>
      <c r="I20" s="18">
        <f t="shared" si="0"/>
        <v>0</v>
      </c>
      <c r="J20" s="18">
        <f t="shared" si="1"/>
        <v>0</v>
      </c>
      <c r="K20" s="21">
        <v>0.8</v>
      </c>
      <c r="L20" s="21">
        <v>0.8</v>
      </c>
      <c r="M20" s="22">
        <v>0.85</v>
      </c>
      <c r="N20" s="17">
        <f>'[2]Intervento 1'!$I20*'[2]Intervento 1'!$F20</f>
        <v>0</v>
      </c>
      <c r="O20" s="17">
        <f>'[2]Intervento 1'!$O20*'[2]Intervento 1'!$L20*'[2]Intervento 1'!$M20*'[2]Intervento 1'!$N20</f>
        <v>0</v>
      </c>
      <c r="P20" s="94"/>
      <c r="Q20" s="94"/>
    </row>
    <row r="21" spans="3:17" x14ac:dyDescent="0.2">
      <c r="C21" s="29" t="s">
        <v>35</v>
      </c>
      <c r="D21" s="16" t="s">
        <v>9</v>
      </c>
      <c r="E21" s="31">
        <v>1387.4666666666665</v>
      </c>
      <c r="F21" s="24">
        <v>1.25</v>
      </c>
      <c r="G21" s="25">
        <v>2.1000000000000001E-2</v>
      </c>
      <c r="H21" s="20"/>
      <c r="I21" s="18">
        <f t="shared" si="0"/>
        <v>0</v>
      </c>
      <c r="J21" s="18">
        <f t="shared" si="1"/>
        <v>0</v>
      </c>
      <c r="K21" s="21">
        <v>0.9</v>
      </c>
      <c r="L21" s="21">
        <v>0.8</v>
      </c>
      <c r="M21" s="22">
        <v>0.85</v>
      </c>
      <c r="N21" s="17">
        <f>'[2]Intervento 1'!$I21*'[2]Intervento 1'!$F21</f>
        <v>0</v>
      </c>
      <c r="O21" s="17">
        <f>'[2]Intervento 1'!$O21*'[2]Intervento 1'!$L21*'[2]Intervento 1'!$M21*'[2]Intervento 1'!$N21</f>
        <v>0</v>
      </c>
      <c r="P21" s="94"/>
      <c r="Q21" s="94"/>
    </row>
    <row r="22" spans="3:17" x14ac:dyDescent="0.2">
      <c r="C22" s="29" t="s">
        <v>36</v>
      </c>
      <c r="D22" s="16" t="s">
        <v>9</v>
      </c>
      <c r="E22" s="16">
        <v>297</v>
      </c>
      <c r="F22" s="16">
        <v>0.73</v>
      </c>
      <c r="G22" s="34">
        <v>1.2E-2</v>
      </c>
      <c r="H22" s="20"/>
      <c r="I22" s="18">
        <f t="shared" si="0"/>
        <v>0</v>
      </c>
      <c r="J22" s="18">
        <f t="shared" si="1"/>
        <v>0</v>
      </c>
      <c r="K22" s="21">
        <v>0.85</v>
      </c>
      <c r="L22" s="21">
        <v>0.8</v>
      </c>
      <c r="M22" s="22">
        <v>1</v>
      </c>
      <c r="N22" s="17">
        <f>'[2]Intervento 1'!$I22*'[2]Intervento 1'!$F22</f>
        <v>0</v>
      </c>
      <c r="O22" s="17">
        <f>'[2]Intervento 1'!$O22*'[2]Intervento 1'!$L22*'[2]Intervento 1'!$M22*'[2]Intervento 1'!$N22</f>
        <v>0</v>
      </c>
      <c r="P22" s="94"/>
      <c r="Q22" s="94"/>
    </row>
    <row r="23" spans="3:17" x14ac:dyDescent="0.2">
      <c r="C23" s="29" t="s">
        <v>37</v>
      </c>
      <c r="D23" s="16" t="s">
        <v>9</v>
      </c>
      <c r="E23" s="23">
        <v>2561.1666666666665</v>
      </c>
      <c r="F23" s="24">
        <v>1.27</v>
      </c>
      <c r="G23" s="25">
        <v>1.2999999999999999E-2</v>
      </c>
      <c r="H23" s="20"/>
      <c r="I23" s="18">
        <f t="shared" si="0"/>
        <v>0</v>
      </c>
      <c r="J23" s="18">
        <f t="shared" si="1"/>
        <v>0</v>
      </c>
      <c r="K23" s="21">
        <v>0.9</v>
      </c>
      <c r="L23" s="21">
        <v>0.8</v>
      </c>
      <c r="M23" s="22">
        <v>1</v>
      </c>
      <c r="N23" s="17">
        <f>'[2]Intervento 1'!$I23*'[2]Intervento 1'!$F23</f>
        <v>0</v>
      </c>
      <c r="O23" s="17">
        <f>'[2]Intervento 1'!$O23*'[2]Intervento 1'!$L23*'[2]Intervento 1'!$M23*'[2]Intervento 1'!$N23</f>
        <v>0</v>
      </c>
      <c r="P23" s="94"/>
      <c r="Q23" s="94"/>
    </row>
    <row r="24" spans="3:17" x14ac:dyDescent="0.2">
      <c r="C24" s="29" t="s">
        <v>38</v>
      </c>
      <c r="D24" s="16" t="s">
        <v>9</v>
      </c>
      <c r="E24" s="23">
        <v>1616.6333333333332</v>
      </c>
      <c r="F24" s="24">
        <v>1.51</v>
      </c>
      <c r="G24" s="25">
        <v>0.03</v>
      </c>
      <c r="H24" s="20"/>
      <c r="I24" s="18">
        <f t="shared" si="0"/>
        <v>0</v>
      </c>
      <c r="J24" s="18">
        <f t="shared" si="1"/>
        <v>0</v>
      </c>
      <c r="K24" s="21">
        <v>1</v>
      </c>
      <c r="L24" s="21">
        <v>0.8</v>
      </c>
      <c r="M24" s="22">
        <v>1</v>
      </c>
      <c r="N24" s="17">
        <f>'[2]Intervento 1'!$I24*'[2]Intervento 1'!$F24</f>
        <v>0</v>
      </c>
      <c r="O24" s="17">
        <f>'[2]Intervento 1'!$O24*'[2]Intervento 1'!$L24*'[2]Intervento 1'!$M24*'[2]Intervento 1'!$N24</f>
        <v>0</v>
      </c>
      <c r="P24" s="94"/>
      <c r="Q24" s="94"/>
    </row>
    <row r="25" spans="3:17" x14ac:dyDescent="0.2">
      <c r="C25" s="29" t="s">
        <v>39</v>
      </c>
      <c r="D25" s="16" t="s">
        <v>9</v>
      </c>
      <c r="E25" s="23">
        <v>1411.3</v>
      </c>
      <c r="F25" s="16">
        <v>1.39</v>
      </c>
      <c r="G25" s="34">
        <v>3.1E-2</v>
      </c>
      <c r="H25" s="20"/>
      <c r="I25" s="18">
        <f t="shared" si="0"/>
        <v>0</v>
      </c>
      <c r="J25" s="18">
        <f t="shared" si="1"/>
        <v>0</v>
      </c>
      <c r="K25" s="21">
        <v>0.9</v>
      </c>
      <c r="L25" s="21">
        <v>0.8</v>
      </c>
      <c r="M25" s="22">
        <v>1</v>
      </c>
      <c r="N25" s="17">
        <f>'[2]Intervento 1'!$I25*'[2]Intervento 1'!$F25</f>
        <v>0</v>
      </c>
      <c r="O25" s="17">
        <f>'[2]Intervento 1'!$O25*'[2]Intervento 1'!$L25*'[2]Intervento 1'!$M25*'[2]Intervento 1'!$N25</f>
        <v>0</v>
      </c>
      <c r="P25" s="94"/>
      <c r="Q25" s="94"/>
    </row>
    <row r="26" spans="3:17" x14ac:dyDescent="0.2">
      <c r="C26" s="29" t="s">
        <v>40</v>
      </c>
      <c r="D26" s="16" t="s">
        <v>9</v>
      </c>
      <c r="E26" s="23">
        <v>583.70000000000005</v>
      </c>
      <c r="F26" s="24">
        <v>0.92100000000000004</v>
      </c>
      <c r="G26" s="25">
        <v>1.6E-2</v>
      </c>
      <c r="H26" s="20"/>
      <c r="I26" s="18">
        <f t="shared" si="0"/>
        <v>0</v>
      </c>
      <c r="J26" s="18">
        <f t="shared" si="1"/>
        <v>0</v>
      </c>
      <c r="K26" s="21">
        <v>0.85</v>
      </c>
      <c r="L26" s="21">
        <v>0.8</v>
      </c>
      <c r="M26" s="26">
        <v>1</v>
      </c>
      <c r="N26" s="17">
        <f>'[2]Intervento 1'!$I26*'[2]Intervento 1'!$F26</f>
        <v>0</v>
      </c>
      <c r="O26" s="17">
        <f>'[2]Intervento 1'!$O26*'[2]Intervento 1'!$L26*'[2]Intervento 1'!$M26*'[2]Intervento 1'!$N26</f>
        <v>0</v>
      </c>
      <c r="P26" s="94"/>
      <c r="Q26" s="94"/>
    </row>
    <row r="27" spans="3:17" x14ac:dyDescent="0.2">
      <c r="C27" s="15" t="s">
        <v>41</v>
      </c>
      <c r="D27" s="16" t="s">
        <v>8</v>
      </c>
      <c r="E27" s="23">
        <v>502.33333333333331</v>
      </c>
      <c r="F27" s="16">
        <v>1.37</v>
      </c>
      <c r="G27" s="34">
        <v>0.122</v>
      </c>
      <c r="H27" s="20">
        <v>0</v>
      </c>
      <c r="I27" s="18">
        <f t="shared" si="0"/>
        <v>0</v>
      </c>
      <c r="J27" s="18">
        <f t="shared" si="1"/>
        <v>0</v>
      </c>
      <c r="K27" s="21">
        <v>0.9</v>
      </c>
      <c r="L27" s="21">
        <v>0.9</v>
      </c>
      <c r="M27" s="22">
        <v>1</v>
      </c>
      <c r="N27" s="17">
        <f>'[2]Intervento 1'!$I27*'[2]Intervento 1'!$F27</f>
        <v>0</v>
      </c>
      <c r="O27" s="17">
        <f>'[2]Intervento 1'!$O27*'[2]Intervento 1'!$L27*'[2]Intervento 1'!$M27*'[2]Intervento 1'!$N27</f>
        <v>0</v>
      </c>
      <c r="P27" s="94"/>
      <c r="Q27" s="94"/>
    </row>
    <row r="28" spans="3:17" x14ac:dyDescent="0.2">
      <c r="C28" s="15" t="s">
        <v>42</v>
      </c>
      <c r="D28" s="16" t="s">
        <v>8</v>
      </c>
      <c r="E28" s="23">
        <v>421.3</v>
      </c>
      <c r="F28" s="16">
        <v>1.5</v>
      </c>
      <c r="G28" s="34">
        <v>0.13400000000000001</v>
      </c>
      <c r="H28" s="20"/>
      <c r="I28" s="18">
        <f t="shared" si="0"/>
        <v>0</v>
      </c>
      <c r="J28" s="18">
        <f t="shared" si="1"/>
        <v>0</v>
      </c>
      <c r="K28" s="21">
        <v>1</v>
      </c>
      <c r="L28" s="21">
        <v>0.9</v>
      </c>
      <c r="M28" s="22">
        <v>1</v>
      </c>
      <c r="N28" s="17">
        <f>'[2]Intervento 1'!$I28*'[2]Intervento 1'!$F28</f>
        <v>0</v>
      </c>
      <c r="O28" s="17">
        <f>'[2]Intervento 1'!$O28*'[2]Intervento 1'!$L28*'[2]Intervento 1'!$M28*'[2]Intervento 1'!$N28</f>
        <v>0</v>
      </c>
      <c r="P28" s="94"/>
      <c r="Q28" s="94"/>
    </row>
    <row r="29" spans="3:17" x14ac:dyDescent="0.2">
      <c r="C29" s="29" t="s">
        <v>43</v>
      </c>
      <c r="D29" s="16" t="s">
        <v>8</v>
      </c>
      <c r="E29" s="23">
        <v>102.7</v>
      </c>
      <c r="F29" s="24">
        <v>0.82199999999999995</v>
      </c>
      <c r="G29" s="25">
        <v>7.2999999999999995E-2</v>
      </c>
      <c r="H29" s="20"/>
      <c r="I29" s="18">
        <f t="shared" si="0"/>
        <v>0</v>
      </c>
      <c r="J29" s="18">
        <f t="shared" si="1"/>
        <v>0</v>
      </c>
      <c r="K29" s="21">
        <v>0.85</v>
      </c>
      <c r="L29" s="21">
        <v>0.85</v>
      </c>
      <c r="M29" s="26">
        <v>0.85</v>
      </c>
      <c r="N29" s="17">
        <f>'[2]Intervento 1'!$I29*'[2]Intervento 1'!$F29</f>
        <v>0</v>
      </c>
      <c r="O29" s="17">
        <f>'[2]Intervento 1'!$O29*'[2]Intervento 1'!$L29*'[2]Intervento 1'!$M29*'[2]Intervento 1'!$N29</f>
        <v>0</v>
      </c>
      <c r="P29" s="94"/>
      <c r="Q29" s="94"/>
    </row>
    <row r="30" spans="3:17" x14ac:dyDescent="0.2">
      <c r="C30" s="29" t="s">
        <v>44</v>
      </c>
      <c r="D30" s="16" t="s">
        <v>9</v>
      </c>
      <c r="E30" s="23">
        <v>1277.8333333333333</v>
      </c>
      <c r="F30" s="16">
        <v>0.93</v>
      </c>
      <c r="G30" s="34">
        <v>1.7000000000000001E-2</v>
      </c>
      <c r="H30" s="20">
        <v>1</v>
      </c>
      <c r="I30" s="18">
        <f t="shared" si="0"/>
        <v>0</v>
      </c>
      <c r="J30" s="18">
        <f t="shared" si="1"/>
        <v>1</v>
      </c>
      <c r="K30" s="21">
        <v>0.85</v>
      </c>
      <c r="L30" s="21">
        <v>0.8</v>
      </c>
      <c r="M30" s="22">
        <v>1</v>
      </c>
      <c r="N30" s="17">
        <f>'[2]Intervento 1'!$I30*'[2]Intervento 1'!$F30</f>
        <v>1277.8333333333333</v>
      </c>
      <c r="O30" s="17">
        <f>'[2]Intervento 1'!$O30*'[2]Intervento 1'!$L30*'[2]Intervento 1'!$M30*'[2]Intervento 1'!$N30</f>
        <v>868.92666666666673</v>
      </c>
      <c r="P30" s="94">
        <f>PRODUCT(Tabella34[[#This Row],[NO2 '[kg']]],Tabella34[[#This Row],[Numero di alberi]]+Tabella34[[#This Row],[Fattore Correzione NO2]])</f>
        <v>1.7205000000000001</v>
      </c>
      <c r="Q30" s="94">
        <f>PRODUCT(Tabella34[[#This Row],[PM2.5 '[kg']]],Tabella34[[#This Row],[Numero di alberi]]+Tabella34[[#This Row],[Fattore Correzione PM2.5]])</f>
        <v>3.0600000000000002E-2</v>
      </c>
    </row>
    <row r="31" spans="3:17" x14ac:dyDescent="0.2">
      <c r="C31" s="29" t="s">
        <v>45</v>
      </c>
      <c r="D31" s="16" t="s">
        <v>9</v>
      </c>
      <c r="E31" s="23">
        <v>1125.6666666666667</v>
      </c>
      <c r="F31" s="16">
        <v>1.43</v>
      </c>
      <c r="G31" s="34">
        <v>3.5000000000000003E-2</v>
      </c>
      <c r="H31" s="20"/>
      <c r="I31" s="18">
        <f t="shared" si="0"/>
        <v>0</v>
      </c>
      <c r="J31" s="18">
        <f t="shared" si="1"/>
        <v>0</v>
      </c>
      <c r="K31" s="21">
        <v>0.9</v>
      </c>
      <c r="L31" s="21">
        <v>0.8</v>
      </c>
      <c r="M31" s="22">
        <v>1</v>
      </c>
      <c r="N31" s="17">
        <f>'[2]Intervento 1'!$I31*'[2]Intervento 1'!$F31</f>
        <v>0</v>
      </c>
      <c r="O31" s="17">
        <f>'[2]Intervento 1'!$O31*'[2]Intervento 1'!$L31*'[2]Intervento 1'!$M31*'[2]Intervento 1'!$N31</f>
        <v>0</v>
      </c>
      <c r="P31" s="94"/>
      <c r="Q31" s="94"/>
    </row>
    <row r="32" spans="3:17" x14ac:dyDescent="0.2">
      <c r="C32" s="15" t="s">
        <v>46</v>
      </c>
      <c r="D32" s="16" t="s">
        <v>8</v>
      </c>
      <c r="E32" s="23">
        <v>846.26666666666677</v>
      </c>
      <c r="F32" s="24">
        <v>1.83</v>
      </c>
      <c r="G32" s="34">
        <v>0.18</v>
      </c>
      <c r="H32" s="20"/>
      <c r="I32" s="18">
        <f t="shared" si="0"/>
        <v>0</v>
      </c>
      <c r="J32" s="18">
        <f t="shared" si="1"/>
        <v>0</v>
      </c>
      <c r="K32" s="21">
        <v>1</v>
      </c>
      <c r="L32" s="21">
        <v>1</v>
      </c>
      <c r="M32" s="22">
        <v>1</v>
      </c>
      <c r="N32" s="17">
        <f>'[2]Intervento 1'!$I32*'[2]Intervento 1'!$F32</f>
        <v>0</v>
      </c>
      <c r="O32" s="17">
        <f>'[2]Intervento 1'!$O32*'[2]Intervento 1'!$L32*'[2]Intervento 1'!$M32*'[2]Intervento 1'!$N32</f>
        <v>0</v>
      </c>
      <c r="P32" s="94"/>
      <c r="Q32" s="94"/>
    </row>
    <row r="33" spans="3:17" x14ac:dyDescent="0.2">
      <c r="C33" s="29" t="s">
        <v>47</v>
      </c>
      <c r="D33" s="27" t="s">
        <v>9</v>
      </c>
      <c r="E33" s="31">
        <v>1141.8</v>
      </c>
      <c r="F33" s="24">
        <v>0.89</v>
      </c>
      <c r="G33" s="25">
        <v>1.4999999999999999E-2</v>
      </c>
      <c r="H33" s="20"/>
      <c r="I33" s="18">
        <f t="shared" si="0"/>
        <v>0</v>
      </c>
      <c r="J33" s="18">
        <f t="shared" si="1"/>
        <v>0</v>
      </c>
      <c r="K33" s="21">
        <v>0.85</v>
      </c>
      <c r="L33" s="21">
        <v>0.8</v>
      </c>
      <c r="M33" s="22">
        <v>1</v>
      </c>
      <c r="N33" s="17">
        <f>'[2]Intervento 1'!$I33*'[2]Intervento 1'!$F33</f>
        <v>0</v>
      </c>
      <c r="O33" s="17">
        <f>'[2]Intervento 1'!$O33*'[2]Intervento 1'!$L33*'[2]Intervento 1'!$M33*'[2]Intervento 1'!$N33</f>
        <v>0</v>
      </c>
      <c r="P33" s="94"/>
      <c r="Q33" s="94"/>
    </row>
    <row r="34" spans="3:17" x14ac:dyDescent="0.2">
      <c r="C34" s="29" t="s">
        <v>48</v>
      </c>
      <c r="D34" s="16" t="s">
        <v>9</v>
      </c>
      <c r="E34" s="31">
        <v>1272.7</v>
      </c>
      <c r="F34" s="24">
        <v>1.32</v>
      </c>
      <c r="G34" s="25">
        <v>2.5000000000000001E-2</v>
      </c>
      <c r="H34" s="20"/>
      <c r="I34" s="18">
        <f t="shared" si="0"/>
        <v>0</v>
      </c>
      <c r="J34" s="18">
        <f t="shared" si="1"/>
        <v>0</v>
      </c>
      <c r="K34" s="21">
        <v>0.9</v>
      </c>
      <c r="L34" s="21">
        <v>0.8</v>
      </c>
      <c r="M34" s="22">
        <v>1</v>
      </c>
      <c r="N34" s="17">
        <f>'[2]Intervento 1'!$I34*'[2]Intervento 1'!$F34</f>
        <v>0</v>
      </c>
      <c r="O34" s="17">
        <f>'[2]Intervento 1'!$O34*'[2]Intervento 1'!$L34*'[2]Intervento 1'!$M34*'[2]Intervento 1'!$N34</f>
        <v>0</v>
      </c>
      <c r="P34" s="94"/>
      <c r="Q34" s="94"/>
    </row>
    <row r="35" spans="3:17" x14ac:dyDescent="0.2">
      <c r="C35" s="29" t="s">
        <v>49</v>
      </c>
      <c r="D35" s="16" t="s">
        <v>9</v>
      </c>
      <c r="E35" s="23">
        <v>474.4666666666667</v>
      </c>
      <c r="F35" s="24">
        <v>1.1100000000000001</v>
      </c>
      <c r="G35" s="25">
        <v>1.9E-2</v>
      </c>
      <c r="H35" s="20"/>
      <c r="I35" s="18">
        <f t="shared" si="0"/>
        <v>0</v>
      </c>
      <c r="J35" s="18">
        <f t="shared" si="1"/>
        <v>0</v>
      </c>
      <c r="K35" s="21">
        <v>0.9</v>
      </c>
      <c r="L35" s="21">
        <v>0.8</v>
      </c>
      <c r="M35" s="22">
        <v>1</v>
      </c>
      <c r="N35" s="17">
        <f>'[2]Intervento 1'!$I35*'[2]Intervento 1'!$F35</f>
        <v>0</v>
      </c>
      <c r="O35" s="17">
        <f>'[2]Intervento 1'!$O35*'[2]Intervento 1'!$L35*'[2]Intervento 1'!$M35*'[2]Intervento 1'!$N35</f>
        <v>0</v>
      </c>
      <c r="P35" s="94"/>
      <c r="Q35" s="94"/>
    </row>
    <row r="36" spans="3:17" x14ac:dyDescent="0.2">
      <c r="C36" s="29" t="s">
        <v>50</v>
      </c>
      <c r="D36" s="16" t="s">
        <v>9</v>
      </c>
      <c r="E36" s="23">
        <v>790.5333333333333</v>
      </c>
      <c r="F36" s="24">
        <v>1.0415606446140799</v>
      </c>
      <c r="G36" s="25">
        <v>1.8528660094925157E-2</v>
      </c>
      <c r="H36" s="20"/>
      <c r="I36" s="18">
        <f t="shared" si="0"/>
        <v>0</v>
      </c>
      <c r="J36" s="18">
        <f t="shared" si="1"/>
        <v>0</v>
      </c>
      <c r="K36" s="21">
        <v>0.85</v>
      </c>
      <c r="L36" s="21">
        <v>0.8</v>
      </c>
      <c r="M36" s="22">
        <v>0.85</v>
      </c>
      <c r="N36" s="17">
        <f>'[2]Intervento 1'!$I36*'[2]Intervento 1'!$F36</f>
        <v>0</v>
      </c>
      <c r="O36" s="17">
        <f>'[2]Intervento 1'!$O36*'[2]Intervento 1'!$L36*'[2]Intervento 1'!$M36*'[2]Intervento 1'!$N36</f>
        <v>0</v>
      </c>
      <c r="P36" s="94"/>
      <c r="Q36" s="94"/>
    </row>
    <row r="37" spans="3:17" x14ac:dyDescent="0.2">
      <c r="C37" s="29" t="s">
        <v>51</v>
      </c>
      <c r="D37" s="16" t="s">
        <v>9</v>
      </c>
      <c r="E37" s="23">
        <v>109.26666666666667</v>
      </c>
      <c r="F37" s="24">
        <v>0.34944868532654816</v>
      </c>
      <c r="G37" s="25">
        <v>6.6192040890836025E-3</v>
      </c>
      <c r="H37" s="20"/>
      <c r="I37" s="36">
        <f t="shared" si="0"/>
        <v>0</v>
      </c>
      <c r="J37" s="18">
        <f t="shared" si="1"/>
        <v>0</v>
      </c>
      <c r="K37" s="21">
        <v>0.8</v>
      </c>
      <c r="L37" s="21">
        <v>0.8</v>
      </c>
      <c r="M37" s="22">
        <v>1</v>
      </c>
      <c r="N37" s="17">
        <f>'[2]Intervento 1'!$I37*'[2]Intervento 1'!$F37</f>
        <v>0</v>
      </c>
      <c r="O37" s="17">
        <f>'[2]Intervento 1'!$O37*'[2]Intervento 1'!$L37*'[2]Intervento 1'!$M37*'[2]Intervento 1'!$N37</f>
        <v>0</v>
      </c>
      <c r="P37" s="94"/>
      <c r="Q37" s="94"/>
    </row>
    <row r="38" spans="3:17" x14ac:dyDescent="0.2">
      <c r="C38" s="15" t="s">
        <v>52</v>
      </c>
      <c r="D38" s="16" t="s">
        <v>8</v>
      </c>
      <c r="E38" s="23">
        <v>432.7</v>
      </c>
      <c r="F38" s="24">
        <v>1.27</v>
      </c>
      <c r="G38" s="25">
        <v>0.114</v>
      </c>
      <c r="H38" s="20"/>
      <c r="I38" s="18">
        <f t="shared" si="0"/>
        <v>0</v>
      </c>
      <c r="J38" s="18">
        <f t="shared" si="1"/>
        <v>0</v>
      </c>
      <c r="K38" s="21">
        <v>0.9</v>
      </c>
      <c r="L38" s="21">
        <v>0.9</v>
      </c>
      <c r="M38" s="26">
        <v>1</v>
      </c>
      <c r="N38" s="17">
        <f>'[2]Intervento 1'!$I38*'[2]Intervento 1'!$F38</f>
        <v>0</v>
      </c>
      <c r="O38" s="17">
        <f>'[2]Intervento 1'!$O38*'[2]Intervento 1'!$L38*'[2]Intervento 1'!$M38*'[2]Intervento 1'!$N38</f>
        <v>0</v>
      </c>
      <c r="P38" s="94"/>
      <c r="Q38" s="94"/>
    </row>
    <row r="39" spans="3:17" x14ac:dyDescent="0.2">
      <c r="C39" s="15" t="s">
        <v>53</v>
      </c>
      <c r="D39" s="16" t="s">
        <v>8</v>
      </c>
      <c r="E39" s="23">
        <v>495</v>
      </c>
      <c r="F39" s="24">
        <v>1.18</v>
      </c>
      <c r="G39" s="25">
        <v>0.13469999999999999</v>
      </c>
      <c r="H39" s="20"/>
      <c r="I39" s="18">
        <f t="shared" si="0"/>
        <v>0</v>
      </c>
      <c r="J39" s="18">
        <f t="shared" si="1"/>
        <v>0</v>
      </c>
      <c r="K39" s="21">
        <v>0.9</v>
      </c>
      <c r="L39" s="21">
        <v>0.9</v>
      </c>
      <c r="M39" s="22">
        <v>0.9</v>
      </c>
      <c r="N39" s="17">
        <f>'[2]Intervento 1'!$I39*'[2]Intervento 1'!$F39</f>
        <v>0</v>
      </c>
      <c r="O39" s="17">
        <f>'[2]Intervento 1'!$O39*'[2]Intervento 1'!$L39*'[2]Intervento 1'!$M39*'[2]Intervento 1'!$N39</f>
        <v>0</v>
      </c>
      <c r="P39" s="94"/>
      <c r="Q39" s="94"/>
    </row>
    <row r="40" spans="3:17" x14ac:dyDescent="0.2">
      <c r="C40" s="29" t="s">
        <v>54</v>
      </c>
      <c r="D40" s="16" t="s">
        <v>8</v>
      </c>
      <c r="E40" s="23">
        <v>543.0333333333333</v>
      </c>
      <c r="F40" s="24">
        <v>1.061916878710772</v>
      </c>
      <c r="G40" s="25">
        <v>9.8017524644030685E-2</v>
      </c>
      <c r="H40" s="20"/>
      <c r="I40" s="18">
        <f t="shared" si="0"/>
        <v>0</v>
      </c>
      <c r="J40" s="18">
        <f t="shared" si="1"/>
        <v>0</v>
      </c>
      <c r="K40" s="21">
        <v>0.85</v>
      </c>
      <c r="L40" s="21">
        <v>0.9</v>
      </c>
      <c r="M40" s="22">
        <v>0.9</v>
      </c>
      <c r="N40" s="17">
        <f>'[2]Intervento 1'!$I40*'[2]Intervento 1'!$F40</f>
        <v>0</v>
      </c>
      <c r="O40" s="17">
        <f>'[2]Intervento 1'!$O40*'[2]Intervento 1'!$L40*'[2]Intervento 1'!$M40*'[2]Intervento 1'!$N40</f>
        <v>0</v>
      </c>
      <c r="P40" s="94"/>
      <c r="Q40" s="94"/>
    </row>
    <row r="41" spans="3:17" x14ac:dyDescent="0.2">
      <c r="C41" s="29" t="s">
        <v>55</v>
      </c>
      <c r="D41" s="16" t="s">
        <v>9</v>
      </c>
      <c r="E41" s="23">
        <v>1014.5666666666666</v>
      </c>
      <c r="F41" s="24">
        <v>1.5759117896522477</v>
      </c>
      <c r="G41" s="25">
        <v>3.2398685651697699E-2</v>
      </c>
      <c r="H41" s="20"/>
      <c r="I41" s="18">
        <f t="shared" si="0"/>
        <v>0</v>
      </c>
      <c r="J41" s="18">
        <f t="shared" si="1"/>
        <v>0</v>
      </c>
      <c r="K41" s="21">
        <v>1</v>
      </c>
      <c r="L41" s="21">
        <v>0.8</v>
      </c>
      <c r="M41" s="22">
        <v>0.9</v>
      </c>
      <c r="N41" s="17">
        <f>'[2]Intervento 1'!$I41*'[2]Intervento 1'!$F41</f>
        <v>0</v>
      </c>
      <c r="O41" s="17">
        <f>'[2]Intervento 1'!$O41*'[2]Intervento 1'!$L41*'[2]Intervento 1'!$M41*'[2]Intervento 1'!$N41</f>
        <v>0</v>
      </c>
      <c r="P41" s="94"/>
      <c r="Q41" s="94"/>
    </row>
    <row r="42" spans="3:17" x14ac:dyDescent="0.2">
      <c r="C42" s="29" t="s">
        <v>56</v>
      </c>
      <c r="D42" s="16" t="s">
        <v>9</v>
      </c>
      <c r="E42" s="23">
        <v>1160.5</v>
      </c>
      <c r="F42" s="24">
        <v>0.74215436810856661</v>
      </c>
      <c r="G42" s="25">
        <v>1.2471705001825486E-2</v>
      </c>
      <c r="H42" s="20"/>
      <c r="I42" s="18">
        <f t="shared" si="0"/>
        <v>0</v>
      </c>
      <c r="J42" s="18">
        <f t="shared" si="1"/>
        <v>0</v>
      </c>
      <c r="K42" s="21">
        <v>0.85</v>
      </c>
      <c r="L42" s="21">
        <v>0.8</v>
      </c>
      <c r="M42" s="22">
        <v>0.9</v>
      </c>
      <c r="N42" s="17">
        <f>'[2]Intervento 1'!$I42*'[2]Intervento 1'!$F42</f>
        <v>0</v>
      </c>
      <c r="O42" s="17">
        <f>'[2]Intervento 1'!$O42*'[2]Intervento 1'!$L42*'[2]Intervento 1'!$M42*'[2]Intervento 1'!$N42</f>
        <v>0</v>
      </c>
      <c r="P42" s="94"/>
      <c r="Q42" s="94"/>
    </row>
    <row r="43" spans="3:17" x14ac:dyDescent="0.2">
      <c r="C43" s="29" t="s">
        <v>57</v>
      </c>
      <c r="D43" s="16" t="s">
        <v>9</v>
      </c>
      <c r="E43" s="23">
        <v>1160.5</v>
      </c>
      <c r="F43" s="24">
        <v>0.75</v>
      </c>
      <c r="G43" s="25">
        <v>1.2E-2</v>
      </c>
      <c r="H43" s="20"/>
      <c r="I43" s="18">
        <f t="shared" si="0"/>
        <v>0</v>
      </c>
      <c r="J43" s="18">
        <f t="shared" si="1"/>
        <v>0</v>
      </c>
      <c r="K43" s="21">
        <v>0.85</v>
      </c>
      <c r="L43" s="21">
        <v>0.8</v>
      </c>
      <c r="M43" s="22">
        <v>0.9</v>
      </c>
      <c r="N43" s="17">
        <f>'[2]Intervento 1'!$I43*'[2]Intervento 1'!$F43</f>
        <v>0</v>
      </c>
      <c r="O43" s="17">
        <f>'[2]Intervento 1'!$O43*'[2]Intervento 1'!$L43*'[2]Intervento 1'!$M43*'[2]Intervento 1'!$N43</f>
        <v>0</v>
      </c>
      <c r="P43" s="94"/>
      <c r="Q43" s="94"/>
    </row>
    <row r="44" spans="3:17" x14ac:dyDescent="0.2">
      <c r="C44" s="29" t="s">
        <v>58</v>
      </c>
      <c r="D44" s="16" t="s">
        <v>9</v>
      </c>
      <c r="E44" s="23">
        <v>998.79999999999984</v>
      </c>
      <c r="F44" s="24">
        <v>0.94486853265479231</v>
      </c>
      <c r="G44" s="25">
        <v>1.6184738955823296E-2</v>
      </c>
      <c r="H44" s="20"/>
      <c r="I44" s="18">
        <f t="shared" si="0"/>
        <v>0</v>
      </c>
      <c r="J44" s="18">
        <f t="shared" si="1"/>
        <v>0</v>
      </c>
      <c r="K44" s="21">
        <v>0.85</v>
      </c>
      <c r="L44" s="21">
        <v>0.8</v>
      </c>
      <c r="M44" s="22">
        <v>1</v>
      </c>
      <c r="N44" s="17">
        <f>'[2]Intervento 1'!$I44*'[2]Intervento 1'!$F44</f>
        <v>0</v>
      </c>
      <c r="O44" s="17">
        <f>'[2]Intervento 1'!$O44*'[2]Intervento 1'!$L44*'[2]Intervento 1'!$M44*'[2]Intervento 1'!$N44</f>
        <v>0</v>
      </c>
      <c r="P44" s="94"/>
      <c r="Q44" s="94"/>
    </row>
    <row r="45" spans="3:17" x14ac:dyDescent="0.2">
      <c r="C45" s="29" t="s">
        <v>59</v>
      </c>
      <c r="D45" s="27" t="s">
        <v>9</v>
      </c>
      <c r="E45" s="23">
        <v>1064.4333333333334</v>
      </c>
      <c r="F45" s="24">
        <v>1.1299999999999999</v>
      </c>
      <c r="G45" s="25">
        <v>0.02</v>
      </c>
      <c r="H45" s="20"/>
      <c r="I45" s="18">
        <f t="shared" si="0"/>
        <v>0</v>
      </c>
      <c r="J45" s="18">
        <f t="shared" si="1"/>
        <v>0</v>
      </c>
      <c r="K45" s="21">
        <v>0.9</v>
      </c>
      <c r="L45" s="21">
        <v>0.8</v>
      </c>
      <c r="M45" s="22">
        <v>1</v>
      </c>
      <c r="N45" s="17">
        <f>'[2]Intervento 1'!$I45*'[2]Intervento 1'!$F45</f>
        <v>0</v>
      </c>
      <c r="O45" s="17">
        <f>'[2]Intervento 1'!$O45*'[2]Intervento 1'!$L45*'[2]Intervento 1'!$M45*'[2]Intervento 1'!$N45</f>
        <v>0</v>
      </c>
      <c r="P45" s="94"/>
      <c r="Q45" s="94"/>
    </row>
    <row r="46" spans="3:17" x14ac:dyDescent="0.2">
      <c r="C46" s="29" t="s">
        <v>60</v>
      </c>
      <c r="D46" s="16" t="s">
        <v>9</v>
      </c>
      <c r="E46" s="23">
        <v>1020.0666666666666</v>
      </c>
      <c r="F46" s="24">
        <v>1.0296861747243429</v>
      </c>
      <c r="G46" s="25">
        <v>1.6188389923329684E-2</v>
      </c>
      <c r="H46" s="20"/>
      <c r="I46" s="18">
        <f t="shared" si="0"/>
        <v>0</v>
      </c>
      <c r="J46" s="18">
        <f t="shared" si="1"/>
        <v>0</v>
      </c>
      <c r="K46" s="21">
        <v>0.85</v>
      </c>
      <c r="L46" s="21">
        <v>0.8</v>
      </c>
      <c r="M46" s="22">
        <v>0.85</v>
      </c>
      <c r="N46" s="17">
        <f>'[2]Intervento 1'!$I46*'[2]Intervento 1'!$F46</f>
        <v>0</v>
      </c>
      <c r="O46" s="17">
        <f>'[2]Intervento 1'!$O46*'[2]Intervento 1'!$L46*'[2]Intervento 1'!$M46*'[2]Intervento 1'!$N46</f>
        <v>0</v>
      </c>
      <c r="P46" s="94"/>
      <c r="Q46" s="94"/>
    </row>
    <row r="47" spans="3:17" x14ac:dyDescent="0.2">
      <c r="C47" s="15" t="s">
        <v>61</v>
      </c>
      <c r="D47" s="16" t="s">
        <v>8</v>
      </c>
      <c r="E47" s="16">
        <v>748</v>
      </c>
      <c r="F47" s="16">
        <v>1.44</v>
      </c>
      <c r="G47" s="34">
        <v>0.124</v>
      </c>
      <c r="H47" s="20">
        <v>6</v>
      </c>
      <c r="I47" s="18">
        <f t="shared" si="0"/>
        <v>6</v>
      </c>
      <c r="J47" s="18">
        <f t="shared" si="1"/>
        <v>0</v>
      </c>
      <c r="K47" s="21">
        <v>0.9</v>
      </c>
      <c r="L47" s="21">
        <v>0.9</v>
      </c>
      <c r="M47" s="22">
        <v>0.85</v>
      </c>
      <c r="N47" s="17">
        <f>'[2]Intervento 1'!$I47*'[2]Intervento 1'!$F47</f>
        <v>4488</v>
      </c>
      <c r="O47" s="17">
        <f>'[2]Intervento 1'!$O47*'[2]Intervento 1'!$L47*'[2]Intervento 1'!$M47*'[2]Intervento 1'!$N47</f>
        <v>3089.9880000000003</v>
      </c>
      <c r="P47" s="94">
        <f>PRODUCT(Tabella34[[#This Row],[NO2 '[kg']]],Tabella34[[#This Row],[Numero di alberi]]+Tabella34[[#This Row],[Fattore Correzione NO2]])</f>
        <v>9.9359999999999999</v>
      </c>
      <c r="Q47" s="94">
        <f>PRODUCT(Tabella34[[#This Row],[PM2.5 '[kg']]],Tabella34[[#This Row],[Numero di alberi]]+Tabella34[[#This Row],[Fattore Correzione PM2.5]])</f>
        <v>0.85560000000000003</v>
      </c>
    </row>
    <row r="48" spans="3:17" x14ac:dyDescent="0.2">
      <c r="C48" s="29" t="s">
        <v>62</v>
      </c>
      <c r="D48" s="16" t="s">
        <v>9</v>
      </c>
      <c r="E48" s="23">
        <v>1138.1333333333332</v>
      </c>
      <c r="F48" s="24">
        <v>0.98</v>
      </c>
      <c r="G48" s="25">
        <v>1.4999999999999999E-2</v>
      </c>
      <c r="H48" s="20"/>
      <c r="I48" s="18">
        <f t="shared" si="0"/>
        <v>0</v>
      </c>
      <c r="J48" s="18">
        <f t="shared" si="1"/>
        <v>0</v>
      </c>
      <c r="K48" s="21">
        <v>0.85</v>
      </c>
      <c r="L48" s="21">
        <v>0.8</v>
      </c>
      <c r="M48" s="22">
        <v>0.9</v>
      </c>
      <c r="N48" s="17">
        <f>'[2]Intervento 1'!$I48*'[2]Intervento 1'!$F48</f>
        <v>0</v>
      </c>
      <c r="O48" s="17">
        <f>'[2]Intervento 1'!$O48*'[2]Intervento 1'!$L48*'[2]Intervento 1'!$M48*'[2]Intervento 1'!$N48</f>
        <v>0</v>
      </c>
      <c r="P48" s="94"/>
      <c r="Q48" s="94"/>
    </row>
    <row r="49" spans="2:18" x14ac:dyDescent="0.2">
      <c r="C49" s="29" t="s">
        <v>63</v>
      </c>
      <c r="D49" s="16" t="s">
        <v>9</v>
      </c>
      <c r="E49" s="23">
        <v>1612.9666666666665</v>
      </c>
      <c r="F49" s="24">
        <v>1.2103477523324853</v>
      </c>
      <c r="G49" s="25">
        <v>2.062066447608616E-2</v>
      </c>
      <c r="H49" s="20">
        <v>6</v>
      </c>
      <c r="I49" s="18">
        <f t="shared" si="0"/>
        <v>0</v>
      </c>
      <c r="J49" s="18">
        <f t="shared" si="1"/>
        <v>6</v>
      </c>
      <c r="K49" s="21">
        <v>0.9</v>
      </c>
      <c r="L49" s="21">
        <v>0.8</v>
      </c>
      <c r="M49" s="22">
        <v>0.9</v>
      </c>
      <c r="N49" s="17">
        <f>'[2]Intervento 1'!$I49*'[2]Intervento 1'!$F49</f>
        <v>9677.7999999999993</v>
      </c>
      <c r="O49" s="17">
        <f>'[2]Intervento 1'!$O49*'[2]Intervento 1'!$L49*'[2]Intervento 1'!$M49*'[2]Intervento 1'!$N49</f>
        <v>6271.2144000000008</v>
      </c>
      <c r="P49" s="94">
        <f>PRODUCT(Tabella34[[#This Row],[NO2 '[kg']]],Tabella34[[#This Row],[Numero di alberi]]+Tabella34[[#This Row],[Fattore Correzione NO2]])</f>
        <v>8.3513994910941491</v>
      </c>
      <c r="Q49" s="94">
        <f>PRODUCT(Tabella34[[#This Row],[PM2.5 '[kg']]],Tabella34[[#This Row],[Numero di alberi]]+Tabella34[[#This Row],[Fattore Correzione PM2.5]])</f>
        <v>0.14022051843738589</v>
      </c>
    </row>
    <row r="50" spans="2:18" x14ac:dyDescent="0.2">
      <c r="C50" s="29" t="s">
        <v>64</v>
      </c>
      <c r="D50" s="16" t="s">
        <v>9</v>
      </c>
      <c r="E50" s="23">
        <v>1183.2333333333333</v>
      </c>
      <c r="F50" s="24">
        <v>0.88888888888888895</v>
      </c>
      <c r="G50" s="37">
        <v>1.4884994523548741E-2</v>
      </c>
      <c r="H50" s="20"/>
      <c r="I50" s="18">
        <f t="shared" si="0"/>
        <v>0</v>
      </c>
      <c r="J50" s="18">
        <f t="shared" si="1"/>
        <v>0</v>
      </c>
      <c r="K50" s="21">
        <v>0.85</v>
      </c>
      <c r="L50" s="21">
        <v>0.8</v>
      </c>
      <c r="M50" s="22">
        <v>0.9</v>
      </c>
      <c r="N50" s="17">
        <f>'[2]Intervento 1'!$I50*'[2]Intervento 1'!$F50</f>
        <v>0</v>
      </c>
      <c r="O50" s="17">
        <f>'[2]Intervento 1'!$O50*'[2]Intervento 1'!$L50*'[2]Intervento 1'!$M50*'[2]Intervento 1'!$N50</f>
        <v>0</v>
      </c>
      <c r="P50" s="94"/>
      <c r="Q50" s="94"/>
    </row>
    <row r="51" spans="2:18" x14ac:dyDescent="0.2">
      <c r="C51" s="29" t="s">
        <v>65</v>
      </c>
      <c r="D51" s="16" t="s">
        <v>9</v>
      </c>
      <c r="E51" s="23">
        <v>83.6</v>
      </c>
      <c r="F51" s="24">
        <v>0.318</v>
      </c>
      <c r="G51" s="38">
        <v>4.7000000000000002E-3</v>
      </c>
      <c r="H51" s="20"/>
      <c r="I51" s="36">
        <f t="shared" si="0"/>
        <v>0</v>
      </c>
      <c r="J51" s="18">
        <f t="shared" si="1"/>
        <v>0</v>
      </c>
      <c r="K51" s="21">
        <v>0.8</v>
      </c>
      <c r="L51" s="21">
        <v>0.8</v>
      </c>
      <c r="M51" s="26">
        <v>1</v>
      </c>
      <c r="N51" s="17">
        <f>'[2]Intervento 1'!$I51*'[2]Intervento 1'!$F51</f>
        <v>0</v>
      </c>
      <c r="O51" s="17">
        <f>'[2]Intervento 1'!$O51*'[2]Intervento 1'!$L51*'[2]Intervento 1'!$M51*'[2]Intervento 1'!$N51</f>
        <v>0</v>
      </c>
      <c r="P51" s="94"/>
      <c r="Q51" s="94"/>
    </row>
    <row r="52" spans="2:18" x14ac:dyDescent="0.2">
      <c r="C52" s="29" t="s">
        <v>66</v>
      </c>
      <c r="D52" s="16" t="s">
        <v>8</v>
      </c>
      <c r="E52" s="23">
        <v>569.80000000000007</v>
      </c>
      <c r="F52" s="24">
        <v>0.78</v>
      </c>
      <c r="G52" s="25">
        <v>1.0999999999999999E-2</v>
      </c>
      <c r="H52" s="20"/>
      <c r="I52" s="18">
        <f t="shared" si="0"/>
        <v>0</v>
      </c>
      <c r="J52" s="18">
        <f t="shared" si="1"/>
        <v>0</v>
      </c>
      <c r="K52" s="21">
        <v>0.85</v>
      </c>
      <c r="L52" s="21">
        <v>0.8</v>
      </c>
      <c r="M52" s="22">
        <v>1</v>
      </c>
      <c r="N52" s="17">
        <f>'[2]Intervento 1'!$I52*'[2]Intervento 1'!$F52</f>
        <v>0</v>
      </c>
      <c r="O52" s="17">
        <f>'[2]Intervento 1'!$O52*'[2]Intervento 1'!$L52*'[2]Intervento 1'!$M52*'[2]Intervento 1'!$N52</f>
        <v>0</v>
      </c>
      <c r="P52" s="94"/>
      <c r="Q52" s="94"/>
    </row>
    <row r="53" spans="2:18" x14ac:dyDescent="0.2">
      <c r="C53" s="15" t="s">
        <v>67</v>
      </c>
      <c r="D53" s="16" t="s">
        <v>8</v>
      </c>
      <c r="E53" s="31">
        <v>257.76666666666665</v>
      </c>
      <c r="F53" s="24">
        <v>0.89</v>
      </c>
      <c r="G53" s="25">
        <v>0.1</v>
      </c>
      <c r="H53" s="20"/>
      <c r="I53" s="18">
        <f t="shared" si="0"/>
        <v>0</v>
      </c>
      <c r="J53" s="18">
        <f t="shared" si="1"/>
        <v>0</v>
      </c>
      <c r="K53" s="21">
        <v>0.85</v>
      </c>
      <c r="L53" s="21">
        <v>0.9</v>
      </c>
      <c r="M53" s="22">
        <v>0.9</v>
      </c>
      <c r="N53" s="17">
        <f>'[2]Intervento 1'!$I53*'[2]Intervento 1'!$F53</f>
        <v>0</v>
      </c>
      <c r="O53" s="17">
        <f>'[2]Intervento 1'!$O53*'[2]Intervento 1'!$L53*'[2]Intervento 1'!$M53*'[2]Intervento 1'!$N53</f>
        <v>0</v>
      </c>
      <c r="P53" s="94"/>
      <c r="Q53" s="94"/>
    </row>
    <row r="54" spans="2:18" x14ac:dyDescent="0.2">
      <c r="C54" s="29" t="s">
        <v>68</v>
      </c>
      <c r="D54" s="16" t="s">
        <v>9</v>
      </c>
      <c r="E54" s="23">
        <v>650.4666666666667</v>
      </c>
      <c r="F54" s="24">
        <v>0.83375742154368104</v>
      </c>
      <c r="G54" s="25">
        <v>1.6502373128879151E-2</v>
      </c>
      <c r="H54" s="20"/>
      <c r="I54" s="18">
        <f t="shared" si="0"/>
        <v>0</v>
      </c>
      <c r="J54" s="18">
        <f t="shared" si="1"/>
        <v>0</v>
      </c>
      <c r="K54" s="21">
        <v>0.85</v>
      </c>
      <c r="L54" s="21">
        <v>0.8</v>
      </c>
      <c r="M54" s="22">
        <v>1</v>
      </c>
      <c r="N54" s="17">
        <f>'[2]Intervento 1'!$I54*'[2]Intervento 1'!$F54</f>
        <v>0</v>
      </c>
      <c r="O54" s="17">
        <f>'[2]Intervento 1'!$O54*'[2]Intervento 1'!$L54*'[2]Intervento 1'!$M54*'[2]Intervento 1'!$N54</f>
        <v>0</v>
      </c>
      <c r="P54" s="94"/>
      <c r="Q54" s="94"/>
    </row>
    <row r="55" spans="2:18" x14ac:dyDescent="0.2">
      <c r="C55" s="29" t="s">
        <v>69</v>
      </c>
      <c r="D55" s="18" t="s">
        <v>9</v>
      </c>
      <c r="E55" s="23">
        <v>1271.2333333333333</v>
      </c>
      <c r="F55" s="24">
        <v>1.4681933842239185</v>
      </c>
      <c r="G55" s="25">
        <v>2.9448703906535225E-2</v>
      </c>
      <c r="H55" s="20"/>
      <c r="I55" s="18">
        <f t="shared" si="0"/>
        <v>0</v>
      </c>
      <c r="J55" s="18">
        <f t="shared" si="1"/>
        <v>0</v>
      </c>
      <c r="K55" s="21">
        <v>1</v>
      </c>
      <c r="L55" s="21">
        <v>0.8</v>
      </c>
      <c r="M55" s="22">
        <v>0.9</v>
      </c>
      <c r="N55" s="17">
        <f>'[2]Intervento 1'!$I55*'[2]Intervento 1'!$F55</f>
        <v>0</v>
      </c>
      <c r="O55" s="17">
        <f>'[2]Intervento 1'!$O55*'[2]Intervento 1'!$L55*'[2]Intervento 1'!$M55*'[2]Intervento 1'!$N55</f>
        <v>0</v>
      </c>
      <c r="P55" s="94"/>
      <c r="Q55" s="94"/>
    </row>
    <row r="56" spans="2:18" x14ac:dyDescent="0.2">
      <c r="C56" s="29" t="s">
        <v>70</v>
      </c>
      <c r="D56" s="16" t="s">
        <v>9</v>
      </c>
      <c r="E56" s="23">
        <v>829.4</v>
      </c>
      <c r="F56" s="24">
        <v>1.115351993214589</v>
      </c>
      <c r="G56" s="25">
        <v>2.1358159912376783E-2</v>
      </c>
      <c r="H56" s="20"/>
      <c r="I56" s="18">
        <f t="shared" si="0"/>
        <v>0</v>
      </c>
      <c r="J56" s="18">
        <f t="shared" si="1"/>
        <v>0</v>
      </c>
      <c r="K56" s="21">
        <v>0.9</v>
      </c>
      <c r="L56" s="21">
        <v>0.8</v>
      </c>
      <c r="M56" s="22">
        <v>0.9</v>
      </c>
      <c r="N56" s="17">
        <f>'[2]Intervento 1'!$I56*'[2]Intervento 1'!$F56</f>
        <v>0</v>
      </c>
      <c r="O56" s="17">
        <f>'[2]Intervento 1'!$O56*'[2]Intervento 1'!$L56*'[2]Intervento 1'!$M56*'[2]Intervento 1'!$N56</f>
        <v>0</v>
      </c>
      <c r="P56" s="94"/>
      <c r="Q56" s="94"/>
    </row>
    <row r="57" spans="2:18" ht="16" thickBot="1" x14ac:dyDescent="0.25">
      <c r="C57" s="39" t="s">
        <v>71</v>
      </c>
      <c r="D57" s="40" t="s">
        <v>8</v>
      </c>
      <c r="E57" s="41">
        <v>462.7</v>
      </c>
      <c r="F57" s="42">
        <v>0.60299999999999998</v>
      </c>
      <c r="G57" s="43">
        <v>5.0999999999999997E-2</v>
      </c>
      <c r="H57" s="44"/>
      <c r="I57" s="45">
        <f t="shared" si="0"/>
        <v>0</v>
      </c>
      <c r="J57" s="45">
        <f t="shared" si="1"/>
        <v>0</v>
      </c>
      <c r="K57" s="45">
        <v>0.8</v>
      </c>
      <c r="L57" s="45">
        <v>0.85</v>
      </c>
      <c r="M57" s="46">
        <v>1</v>
      </c>
      <c r="N57" s="41">
        <f>'[2]Intervento 1'!$I57*'[2]Intervento 1'!$F57</f>
        <v>0</v>
      </c>
      <c r="O57" s="41">
        <f>'[2]Intervento 1'!$O57*'[2]Intervento 1'!$L57*'[2]Intervento 1'!$M57*'[2]Intervento 1'!$N57</f>
        <v>0</v>
      </c>
      <c r="P57" s="94"/>
      <c r="Q57" s="94"/>
    </row>
    <row r="58" spans="2:18" x14ac:dyDescent="0.2">
      <c r="B58" s="1"/>
      <c r="C58" s="47"/>
      <c r="D58" s="48"/>
      <c r="E58" s="35"/>
      <c r="F58" s="49"/>
      <c r="G58" s="50"/>
      <c r="H58" s="48"/>
      <c r="I58" s="48"/>
      <c r="J58" s="48"/>
      <c r="K58" s="48"/>
      <c r="L58" s="48"/>
      <c r="M58" s="48"/>
      <c r="N58" s="48"/>
      <c r="O58" s="35"/>
      <c r="P58" s="1"/>
      <c r="Q58" s="1"/>
      <c r="R58" s="1"/>
    </row>
    <row r="59" spans="2:18" x14ac:dyDescent="0.2">
      <c r="B59" s="51"/>
      <c r="C59" s="52" t="s">
        <v>72</v>
      </c>
      <c r="D59" s="53"/>
      <c r="E59" s="54"/>
      <c r="F59" s="55"/>
      <c r="G59" s="55"/>
      <c r="H59" s="52">
        <f>SUM('[2]Intervento 1'!$I$3:$I$57)</f>
        <v>19</v>
      </c>
      <c r="I59" s="52">
        <f>SUM($J$3:$J$57)</f>
        <v>13</v>
      </c>
      <c r="J59" s="52">
        <f>SUM($K$3:$K$57)</f>
        <v>48.500000000000007</v>
      </c>
      <c r="K59" s="53"/>
      <c r="L59" s="53"/>
      <c r="M59" s="53" t="s">
        <v>89</v>
      </c>
      <c r="N59" s="56">
        <f>SUM('[2]Intervento 1'!$O$3:$O$57)/1000</f>
        <v>22.92563333333333</v>
      </c>
      <c r="O59" s="56">
        <f>SUM('[2]Intervento 1'!$P$3:$P$57)/1000</f>
        <v>15.617169066666669</v>
      </c>
      <c r="P59" s="120">
        <f>SUM(P7,P30+P47,P49)</f>
        <v>28.977899491094149</v>
      </c>
      <c r="Q59" s="120">
        <f>SUM(Q7,Q30+Q47,Q49)</f>
        <v>1.2236205184373858</v>
      </c>
      <c r="R59" s="51" t="s">
        <v>90</v>
      </c>
    </row>
    <row r="60" spans="2:18" x14ac:dyDescent="0.2">
      <c r="E60" s="57"/>
      <c r="K60" s="1"/>
      <c r="L60" s="1"/>
      <c r="M60" s="1"/>
    </row>
    <row r="61" spans="2:18" x14ac:dyDescent="0.2">
      <c r="K61" s="1"/>
      <c r="L61" s="1"/>
      <c r="M61" s="1"/>
      <c r="O61" s="57"/>
    </row>
  </sheetData>
  <dataValidations count="1">
    <dataValidation type="list" allowBlank="1" showInputMessage="1" showErrorMessage="1" sqref="D3:D58">
      <formula1>$A$17:$A$17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J46" sqref="J46"/>
    </sheetView>
  </sheetViews>
  <sheetFormatPr baseColWidth="10" defaultRowHeight="15" x14ac:dyDescent="0.2"/>
  <cols>
    <col min="1" max="1" width="25.33203125" customWidth="1"/>
    <col min="2" max="2" width="20" customWidth="1"/>
    <col min="3" max="3" width="18" customWidth="1"/>
  </cols>
  <sheetData>
    <row r="2" spans="1:3" x14ac:dyDescent="0.2">
      <c r="A2" s="99" t="s">
        <v>73</v>
      </c>
      <c r="B2" s="100">
        <v>5</v>
      </c>
      <c r="C2" s="32"/>
    </row>
    <row r="3" spans="1:3" ht="16" x14ac:dyDescent="0.2">
      <c r="A3" s="101" t="s">
        <v>74</v>
      </c>
      <c r="B3" s="62">
        <v>1</v>
      </c>
      <c r="C3" s="32"/>
    </row>
    <row r="4" spans="1:3" ht="16" x14ac:dyDescent="0.2">
      <c r="A4" s="102" t="s">
        <v>75</v>
      </c>
      <c r="B4" s="103">
        <v>0.9</v>
      </c>
      <c r="C4" s="32"/>
    </row>
    <row r="5" spans="1:3" ht="16" thickBot="1" x14ac:dyDescent="0.25">
      <c r="B5" s="32"/>
      <c r="C5" s="32"/>
    </row>
    <row r="6" spans="1:3" ht="16" thickBot="1" x14ac:dyDescent="0.25">
      <c r="A6" s="65" t="s">
        <v>76</v>
      </c>
      <c r="B6" s="66">
        <v>0.9</v>
      </c>
      <c r="C6" s="67"/>
    </row>
    <row r="7" spans="1:3" ht="16" thickBot="1" x14ac:dyDescent="0.25">
      <c r="B7" s="32"/>
      <c r="C7" s="32"/>
    </row>
    <row r="8" spans="1:3" ht="17" thickBot="1" x14ac:dyDescent="0.25">
      <c r="A8" s="98" t="s">
        <v>77</v>
      </c>
      <c r="B8" s="119"/>
      <c r="C8" s="70">
        <v>14</v>
      </c>
    </row>
    <row r="9" spans="1:3" ht="16" thickBot="1" x14ac:dyDescent="0.25">
      <c r="A9" s="104"/>
      <c r="B9" s="104"/>
      <c r="C9" s="105"/>
    </row>
    <row r="10" spans="1:3" ht="16" thickBot="1" x14ac:dyDescent="0.25">
      <c r="A10" s="106" t="s">
        <v>78</v>
      </c>
      <c r="B10" s="107" t="s">
        <v>79</v>
      </c>
      <c r="C10" s="32"/>
    </row>
    <row r="11" spans="1:3" x14ac:dyDescent="0.2">
      <c r="A11" s="108" t="s">
        <v>80</v>
      </c>
      <c r="B11" s="109">
        <v>3</v>
      </c>
      <c r="C11" s="32"/>
    </row>
    <row r="12" spans="1:3" x14ac:dyDescent="0.2">
      <c r="A12" s="108" t="s">
        <v>81</v>
      </c>
      <c r="B12" s="110">
        <v>6</v>
      </c>
      <c r="C12" s="111"/>
    </row>
    <row r="13" spans="1:3" x14ac:dyDescent="0.2">
      <c r="A13" s="108" t="s">
        <v>82</v>
      </c>
      <c r="B13" s="110">
        <v>9</v>
      </c>
      <c r="C13" s="112"/>
    </row>
    <row r="14" spans="1:3" x14ac:dyDescent="0.2">
      <c r="A14" s="108" t="s">
        <v>83</v>
      </c>
      <c r="B14" s="110">
        <v>12</v>
      </c>
      <c r="C14" s="32"/>
    </row>
    <row r="15" spans="1:3" x14ac:dyDescent="0.2">
      <c r="A15" s="108" t="s">
        <v>84</v>
      </c>
      <c r="B15" s="113">
        <v>15</v>
      </c>
      <c r="C15" s="114"/>
    </row>
    <row r="16" spans="1:3" x14ac:dyDescent="0.2">
      <c r="A16" s="108" t="s">
        <v>85</v>
      </c>
      <c r="B16" s="115">
        <v>18</v>
      </c>
      <c r="C16" s="32"/>
    </row>
    <row r="17" spans="1:3" ht="16" thickBot="1" x14ac:dyDescent="0.25">
      <c r="A17" s="116" t="s">
        <v>86</v>
      </c>
      <c r="B17" s="117">
        <v>20</v>
      </c>
      <c r="C17" s="118"/>
    </row>
    <row r="18" spans="1:3" ht="16" thickBot="1" x14ac:dyDescent="0.25">
      <c r="A18" s="84"/>
      <c r="B18" s="85"/>
      <c r="C18" s="85"/>
    </row>
    <row r="19" spans="1:3" ht="16" thickBot="1" x14ac:dyDescent="0.25">
      <c r="A19" s="86" t="s">
        <v>79</v>
      </c>
      <c r="B19" s="87">
        <v>3</v>
      </c>
      <c r="C19" s="85"/>
    </row>
  </sheetData>
  <mergeCells count="1"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Intervento 1</vt:lpstr>
      <vt:lpstr>Rimozione 1</vt:lpstr>
      <vt:lpstr>Intervento 2</vt:lpstr>
      <vt:lpstr>Rimozione 2</vt:lpstr>
      <vt:lpstr>Intervento 3</vt:lpstr>
      <vt:lpstr>Rimozione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PACINI FABRIZIO (RUO)</dc:creator>
  <cp:lastModifiedBy>Utente di Microsoft Office</cp:lastModifiedBy>
  <dcterms:created xsi:type="dcterms:W3CDTF">2020-06-11T12:02:27Z</dcterms:created>
  <dcterms:modified xsi:type="dcterms:W3CDTF">2020-12-21T11:03:18Z</dcterms:modified>
</cp:coreProperties>
</file>